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NFOTEP\Desktop\"/>
    </mc:Choice>
  </mc:AlternateContent>
  <bookViews>
    <workbookView xWindow="0" yWindow="0" windowWidth="28800" windowHeight="12435" firstSheet="4" activeTab="5"/>
  </bookViews>
  <sheets>
    <sheet name="Instructivo" sheetId="23" r:id="rId1"/>
    <sheet name="Definiciones" sheetId="22" r:id="rId2"/>
    <sheet name="Ambiente de Control" sheetId="24" r:id="rId3"/>
    <sheet name="Evaluación de riesgos" sheetId="18" r:id="rId4"/>
    <sheet name="Actividades de control" sheetId="17" r:id="rId5"/>
    <sheet name="Conclusiones" sheetId="26" r:id="rId6"/>
    <sheet name="Hoja1" sheetId="28"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'Actividades de control'!$C$1:$C$122</definedName>
    <definedName name="_xlnm._FilterDatabase" localSheetId="3" hidden="1">'Evaluación de riesgos'!$C$5:$C$160</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localSheetId="0" hidden="1">{"'para SB'!$A$1420:$F$1479"}</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SUMIF([7]DATA2!XFB$1:XFB$65536,[8]Octubre!$C1,[7]DATA2!A$1:A$65536)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#REF!</definedName>
  </definedNames>
  <calcPr calcId="162913"/>
</workbook>
</file>

<file path=xl/calcChain.xml><?xml version="1.0" encoding="utf-8"?>
<calcChain xmlns="http://schemas.openxmlformats.org/spreadsheetml/2006/main">
  <c r="B24" i="24" l="1"/>
  <c r="B54" i="28"/>
  <c r="B53" i="28"/>
  <c r="B19" i="28"/>
  <c r="K115" i="17"/>
  <c r="K107" i="17"/>
  <c r="L107" i="17" s="1"/>
  <c r="N107" i="17" s="1"/>
  <c r="K99" i="17"/>
  <c r="L99" i="17" s="1"/>
  <c r="N99" i="17" s="1"/>
  <c r="K91" i="17"/>
  <c r="L91" i="17" s="1"/>
  <c r="N91" i="17" s="1"/>
  <c r="K83" i="17"/>
  <c r="L83" i="17" s="1"/>
  <c r="N83" i="17" s="1"/>
  <c r="K72" i="17"/>
  <c r="L72" i="17" s="1"/>
  <c r="N72" i="17" s="1"/>
  <c r="K64" i="17"/>
  <c r="L64" i="17" s="1"/>
  <c r="N64" i="17" s="1"/>
  <c r="K56" i="17"/>
  <c r="L56" i="17" s="1"/>
  <c r="N56" i="17" s="1"/>
  <c r="K48" i="17"/>
  <c r="L48" i="17" s="1"/>
  <c r="N48" i="17" s="1"/>
  <c r="K37" i="17"/>
  <c r="L37" i="17" s="1"/>
  <c r="N37" i="17" s="1"/>
  <c r="K29" i="17"/>
  <c r="L29" i="17" s="1"/>
  <c r="N29" i="17" s="1"/>
  <c r="K21" i="17"/>
  <c r="L21" i="17" s="1"/>
  <c r="N21" i="17" s="1"/>
  <c r="K153" i="18"/>
  <c r="L153" i="18" s="1"/>
  <c r="N153" i="18" s="1"/>
  <c r="K145" i="18"/>
  <c r="L145" i="18" s="1"/>
  <c r="N145" i="18" s="1"/>
  <c r="K137" i="18"/>
  <c r="L137" i="18" s="1"/>
  <c r="N137" i="18" s="1"/>
  <c r="K129" i="18"/>
  <c r="L129" i="18" s="1"/>
  <c r="N129" i="18" s="1"/>
  <c r="K121" i="18"/>
  <c r="K110" i="18"/>
  <c r="L110" i="18" s="1"/>
  <c r="N110" i="18" s="1"/>
  <c r="K102" i="18"/>
  <c r="L102" i="18" s="1"/>
  <c r="N102" i="18" s="1"/>
  <c r="K94" i="18"/>
  <c r="L94" i="18"/>
  <c r="N94" i="18" s="1"/>
  <c r="K86" i="18"/>
  <c r="L86" i="18" s="1"/>
  <c r="N86" i="18" s="1"/>
  <c r="K75" i="18"/>
  <c r="L75" i="18" s="1"/>
  <c r="N75" i="18" s="1"/>
  <c r="K67" i="18"/>
  <c r="L67" i="18" s="1"/>
  <c r="N67" i="18" s="1"/>
  <c r="K59" i="18"/>
  <c r="L59" i="18" s="1"/>
  <c r="N59" i="18" s="1"/>
  <c r="K51" i="18"/>
  <c r="K43" i="18"/>
  <c r="L43" i="18" s="1"/>
  <c r="N43" i="18" s="1"/>
  <c r="K32" i="18"/>
  <c r="L32" i="18" s="1"/>
  <c r="N32" i="18" s="1"/>
  <c r="K24" i="18"/>
  <c r="L24" i="18" s="1"/>
  <c r="N24" i="18" s="1"/>
  <c r="K16" i="18"/>
  <c r="L16" i="18" s="1"/>
  <c r="N16" i="18" s="1"/>
  <c r="K228" i="24"/>
  <c r="L228" i="24" s="1"/>
  <c r="N228" i="24" s="1"/>
  <c r="K220" i="24"/>
  <c r="L220" i="24" s="1"/>
  <c r="N220" i="24" s="1"/>
  <c r="K212" i="24"/>
  <c r="L212" i="24" s="1"/>
  <c r="N212" i="24" s="1"/>
  <c r="K204" i="24"/>
  <c r="L204" i="24" s="1"/>
  <c r="N204" i="24" s="1"/>
  <c r="K196" i="24"/>
  <c r="L196" i="24" s="1"/>
  <c r="N196" i="24" s="1"/>
  <c r="K188" i="24"/>
  <c r="L188" i="24" s="1"/>
  <c r="N188" i="24" s="1"/>
  <c r="K177" i="24"/>
  <c r="L177" i="24" s="1"/>
  <c r="N177" i="24" s="1"/>
  <c r="K169" i="24"/>
  <c r="L169" i="24" s="1"/>
  <c r="N169" i="24" s="1"/>
  <c r="K161" i="24"/>
  <c r="L161" i="24" s="1"/>
  <c r="N161" i="24" s="1"/>
  <c r="K153" i="24"/>
  <c r="L153" i="24" s="1"/>
  <c r="N153" i="24" s="1"/>
  <c r="K145" i="24"/>
  <c r="L145" i="24" s="1"/>
  <c r="N145" i="24" s="1"/>
  <c r="K137" i="24"/>
  <c r="L137" i="24" s="1"/>
  <c r="N137" i="24" s="1"/>
  <c r="K129" i="24"/>
  <c r="L129" i="24" s="1"/>
  <c r="N129" i="24" s="1"/>
  <c r="K118" i="24"/>
  <c r="L118" i="24" s="1"/>
  <c r="N118" i="24" s="1"/>
  <c r="K110" i="24"/>
  <c r="L110" i="24" s="1"/>
  <c r="N110" i="24" s="1"/>
  <c r="K102" i="24"/>
  <c r="L102" i="24" s="1"/>
  <c r="N102" i="24" s="1"/>
  <c r="K91" i="24"/>
  <c r="L91" i="24" s="1"/>
  <c r="N91" i="24" s="1"/>
  <c r="K83" i="24"/>
  <c r="L83" i="24" s="1"/>
  <c r="N83" i="24" s="1"/>
  <c r="K75" i="24"/>
  <c r="L75" i="24" s="1"/>
  <c r="N75" i="24" s="1"/>
  <c r="K64" i="24"/>
  <c r="L64" i="24" s="1"/>
  <c r="N64" i="24" s="1"/>
  <c r="K56" i="24"/>
  <c r="L56" i="24" s="1"/>
  <c r="N56" i="24" s="1"/>
  <c r="K48" i="24"/>
  <c r="L48" i="24" s="1"/>
  <c r="N48" i="24" s="1"/>
  <c r="K40" i="24"/>
  <c r="L40" i="24" s="1"/>
  <c r="N40" i="24" s="1"/>
  <c r="K32" i="24"/>
  <c r="L32" i="24" s="1"/>
  <c r="N32" i="24" s="1"/>
  <c r="G2" i="28" s="1"/>
  <c r="K24" i="24"/>
  <c r="B6" i="28"/>
  <c r="B81" i="28"/>
  <c r="B82" i="28"/>
  <c r="B107" i="17"/>
  <c r="B99" i="17"/>
  <c r="B169" i="24"/>
  <c r="B56" i="24"/>
  <c r="B32" i="24"/>
  <c r="L2" i="28" s="1"/>
  <c r="L115" i="17"/>
  <c r="N115" i="17" s="1"/>
  <c r="L121" i="18"/>
  <c r="N121" i="18" s="1"/>
  <c r="B115" i="17"/>
  <c r="B91" i="17"/>
  <c r="B44" i="28"/>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K75" i="28"/>
  <c r="L70" i="28"/>
  <c r="L59" i="28"/>
  <c r="B83" i="17"/>
  <c r="B72" i="17"/>
  <c r="B64" i="17"/>
  <c r="B56" i="17"/>
  <c r="B48" i="17"/>
  <c r="B37" i="17"/>
  <c r="B29" i="17"/>
  <c r="B21" i="17"/>
  <c r="L51" i="28" s="1"/>
  <c r="B26" i="28"/>
  <c r="B27" i="28"/>
  <c r="B28" i="28"/>
  <c r="B29" i="28"/>
  <c r="B30" i="28"/>
  <c r="B31" i="28"/>
  <c r="B32" i="28"/>
  <c r="B33" i="28"/>
  <c r="B34" i="28"/>
  <c r="B35" i="28"/>
  <c r="B36" i="28"/>
  <c r="B37" i="28"/>
  <c r="B38" i="28"/>
  <c r="B39" i="28"/>
  <c r="B40" i="28"/>
  <c r="B41" i="28"/>
  <c r="B42" i="28"/>
  <c r="B153" i="18"/>
  <c r="B145" i="18"/>
  <c r="L42" i="28" s="1"/>
  <c r="B137" i="18"/>
  <c r="B129" i="18"/>
  <c r="B121" i="18"/>
  <c r="B110" i="18"/>
  <c r="L37" i="28" s="1"/>
  <c r="B102" i="18"/>
  <c r="B94" i="18"/>
  <c r="B86" i="18"/>
  <c r="B75" i="18"/>
  <c r="L33" i="28" s="1"/>
  <c r="B67" i="18"/>
  <c r="B59" i="18"/>
  <c r="B51" i="18"/>
  <c r="B43" i="18"/>
  <c r="B32" i="18"/>
  <c r="K28" i="28" s="1"/>
  <c r="B24" i="18"/>
  <c r="B16" i="18"/>
  <c r="E37" i="28" s="1"/>
  <c r="K27" i="28"/>
  <c r="L39" i="28"/>
  <c r="L35" i="28"/>
  <c r="L31" i="28"/>
  <c r="C54" i="28"/>
  <c r="K57" i="28"/>
  <c r="F27" i="28"/>
  <c r="F79" i="28"/>
  <c r="G62" i="28"/>
  <c r="F64" i="28"/>
  <c r="E27" i="28"/>
  <c r="E26" i="28"/>
  <c r="E70" i="28"/>
  <c r="C50" i="28"/>
  <c r="C49" i="28"/>
  <c r="E51" i="28"/>
  <c r="E60" i="28"/>
  <c r="C57" i="28"/>
  <c r="C26" i="28"/>
  <c r="C27" i="28"/>
  <c r="B3" i="28"/>
  <c r="B4" i="28"/>
  <c r="B5" i="28"/>
  <c r="B7" i="28"/>
  <c r="B8" i="28"/>
  <c r="B9" i="28"/>
  <c r="B10" i="28"/>
  <c r="B11" i="28"/>
  <c r="B12" i="28"/>
  <c r="B13" i="28"/>
  <c r="B14" i="28"/>
  <c r="B15" i="28"/>
  <c r="B16" i="28"/>
  <c r="B17" i="28"/>
  <c r="B18" i="28"/>
  <c r="B20" i="28"/>
  <c r="B21" i="28"/>
  <c r="B22" i="28"/>
  <c r="B23" i="28"/>
  <c r="B24" i="28"/>
  <c r="B25" i="28"/>
  <c r="B2" i="28"/>
  <c r="B228" i="24"/>
  <c r="B220" i="24"/>
  <c r="B212" i="24"/>
  <c r="B204" i="24"/>
  <c r="B196" i="24"/>
  <c r="B188" i="24"/>
  <c r="B177" i="24"/>
  <c r="B161" i="24"/>
  <c r="B153" i="24"/>
  <c r="B145" i="24"/>
  <c r="B137" i="24"/>
  <c r="B129" i="24"/>
  <c r="B118" i="24"/>
  <c r="B110" i="24"/>
  <c r="B102" i="24"/>
  <c r="B91" i="24"/>
  <c r="B83" i="24"/>
  <c r="B75" i="24"/>
  <c r="B64" i="24"/>
  <c r="B48" i="24"/>
  <c r="B40" i="24"/>
  <c r="K4" i="28" s="1"/>
  <c r="K3" i="28"/>
  <c r="F9" i="28"/>
  <c r="F2" i="28"/>
  <c r="I2" i="28" s="1"/>
  <c r="C2" i="28"/>
  <c r="E2" i="28"/>
  <c r="E5" i="28"/>
  <c r="C67" i="28" l="1"/>
  <c r="E57" i="28"/>
  <c r="C40" i="28"/>
  <c r="L46" i="28"/>
  <c r="C68" i="28"/>
  <c r="C64" i="28"/>
  <c r="E49" i="28"/>
  <c r="E76" i="28"/>
  <c r="G64" i="28"/>
  <c r="G47" i="28"/>
  <c r="L64" i="28"/>
  <c r="C39" i="28"/>
  <c r="C59" i="28"/>
  <c r="E43" i="28"/>
  <c r="G59" i="28"/>
  <c r="F47" i="28"/>
  <c r="K58" i="28"/>
  <c r="E63" i="28"/>
  <c r="C47" i="28"/>
  <c r="E42" i="28"/>
  <c r="F43" i="28"/>
  <c r="C48" i="28"/>
  <c r="C65" i="28"/>
  <c r="E64" i="28"/>
  <c r="E58" i="28"/>
  <c r="E44" i="28"/>
  <c r="C46" i="28"/>
  <c r="E32" i="28"/>
  <c r="F60" i="28"/>
  <c r="F70" i="28"/>
  <c r="L77" i="28"/>
  <c r="L60" i="28"/>
  <c r="F28" i="28"/>
  <c r="L38" i="28"/>
  <c r="G45" i="28"/>
  <c r="G46" i="28"/>
  <c r="C69" i="28"/>
  <c r="C76" i="28"/>
  <c r="F75" i="28"/>
  <c r="K76" i="28"/>
  <c r="L78" i="28"/>
  <c r="L81" i="28"/>
  <c r="E75" i="28"/>
  <c r="C70" i="28"/>
  <c r="C75" i="28"/>
  <c r="F73" i="28"/>
  <c r="K69" i="28"/>
  <c r="L69" i="28"/>
  <c r="L79" i="28"/>
  <c r="E71" i="28"/>
  <c r="E69" i="28"/>
  <c r="F76" i="28"/>
  <c r="I76" i="28" s="1"/>
  <c r="F69" i="28"/>
  <c r="K70" i="28"/>
  <c r="G3" i="28"/>
  <c r="K43" i="28"/>
  <c r="K42" i="28"/>
  <c r="M42" i="28" s="1"/>
  <c r="G63" i="28"/>
  <c r="G71" i="28"/>
  <c r="G75" i="28"/>
  <c r="G79" i="28"/>
  <c r="E4" i="28"/>
  <c r="G24" i="28"/>
  <c r="C52" i="28"/>
  <c r="C31" i="28"/>
  <c r="C55" i="28"/>
  <c r="E55" i="28"/>
  <c r="C60" i="28"/>
  <c r="C62" i="28"/>
  <c r="E59" i="28"/>
  <c r="E47" i="28"/>
  <c r="E52" i="28"/>
  <c r="C28" i="28"/>
  <c r="C43" i="28"/>
  <c r="C37" i="28"/>
  <c r="E74" i="28"/>
  <c r="C30" i="28"/>
  <c r="F57" i="28"/>
  <c r="G68" i="28"/>
  <c r="F48" i="28"/>
  <c r="F45" i="28"/>
  <c r="I45" i="28" s="1"/>
  <c r="G44" i="28"/>
  <c r="C80" i="28"/>
  <c r="G78" i="28"/>
  <c r="G81" i="28"/>
  <c r="K71" i="28"/>
  <c r="K79" i="28"/>
  <c r="L73" i="28"/>
  <c r="K65" i="28"/>
  <c r="L67" i="28"/>
  <c r="K50" i="28"/>
  <c r="L54" i="28"/>
  <c r="L34" i="28"/>
  <c r="G72" i="28"/>
  <c r="G80" i="28"/>
  <c r="G16" i="28"/>
  <c r="L5" i="28"/>
  <c r="L47" i="28"/>
  <c r="K41" i="28"/>
  <c r="L4" i="28"/>
  <c r="M4" i="28" s="1"/>
  <c r="G55" i="28"/>
  <c r="C4" i="28"/>
  <c r="F13" i="28"/>
  <c r="K18" i="28"/>
  <c r="L10" i="28"/>
  <c r="F24" i="28"/>
  <c r="I24" i="28" s="1"/>
  <c r="C66" i="28"/>
  <c r="C44" i="28"/>
  <c r="C35" i="28"/>
  <c r="C58" i="28"/>
  <c r="E65" i="28"/>
  <c r="E68" i="28"/>
  <c r="C63" i="28"/>
  <c r="E66" i="28"/>
  <c r="E46" i="28"/>
  <c r="E48" i="28"/>
  <c r="C32" i="28"/>
  <c r="C42" i="28"/>
  <c r="C41" i="28"/>
  <c r="E80" i="28"/>
  <c r="G60" i="28"/>
  <c r="F62" i="28"/>
  <c r="I62" i="28" s="1"/>
  <c r="F55" i="28"/>
  <c r="G48" i="28"/>
  <c r="F51" i="28"/>
  <c r="I51" i="28" s="1"/>
  <c r="C51" i="28"/>
  <c r="E82" i="28"/>
  <c r="F82" i="28"/>
  <c r="I82" i="28" s="1"/>
  <c r="F40" i="28"/>
  <c r="I40" i="28" s="1"/>
  <c r="K72" i="28"/>
  <c r="K80" i="28"/>
  <c r="L74" i="28"/>
  <c r="L82" i="28"/>
  <c r="K66" i="28"/>
  <c r="L68" i="28"/>
  <c r="K51" i="28"/>
  <c r="M51" i="28" s="1"/>
  <c r="L27" i="28"/>
  <c r="G69" i="28"/>
  <c r="G73" i="28"/>
  <c r="G77" i="28"/>
  <c r="K2" i="28"/>
  <c r="M2" i="28" s="1"/>
  <c r="G70" i="28"/>
  <c r="I69" i="28"/>
  <c r="I75" i="28"/>
  <c r="M79" i="28"/>
  <c r="F71" i="28"/>
  <c r="M70" i="28"/>
  <c r="I64" i="28"/>
  <c r="I79" i="28"/>
  <c r="I60" i="28"/>
  <c r="I48" i="28"/>
  <c r="I9" i="28"/>
  <c r="E11" i="28"/>
  <c r="C9" i="28"/>
  <c r="F18" i="28"/>
  <c r="G10" i="28"/>
  <c r="E7" i="28"/>
  <c r="E17" i="28"/>
  <c r="E12" i="28"/>
  <c r="C25" i="28"/>
  <c r="C3" i="28"/>
  <c r="G4" i="28"/>
  <c r="F4" i="28"/>
  <c r="I4" i="28" s="1"/>
  <c r="G6" i="28"/>
  <c r="K17" i="28"/>
  <c r="L3" i="28"/>
  <c r="M3" i="28" s="1"/>
  <c r="E39" i="28"/>
  <c r="E38" i="28"/>
  <c r="C34" i="28"/>
  <c r="F36" i="28"/>
  <c r="I36" i="28" s="1"/>
  <c r="G35" i="28"/>
  <c r="K61" i="28"/>
  <c r="L55" i="28"/>
  <c r="L63" i="28"/>
  <c r="E53" i="28"/>
  <c r="K46" i="28"/>
  <c r="M46" i="28" s="1"/>
  <c r="K54" i="28"/>
  <c r="L50" i="28"/>
  <c r="M50" i="28" s="1"/>
  <c r="K34" i="28"/>
  <c r="G5" i="28"/>
  <c r="G37" i="28"/>
  <c r="G56" i="28"/>
  <c r="E16" i="28"/>
  <c r="C7" i="28"/>
  <c r="E10" i="28"/>
  <c r="E9" i="28"/>
  <c r="E3" i="28"/>
  <c r="C5" i="28"/>
  <c r="C8" i="28"/>
  <c r="F14" i="28"/>
  <c r="I14" i="28" s="1"/>
  <c r="F11" i="28"/>
  <c r="F21" i="28"/>
  <c r="I21" i="28" s="1"/>
  <c r="C6" i="28"/>
  <c r="K12" i="28"/>
  <c r="L21" i="28"/>
  <c r="C33" i="28"/>
  <c r="E36" i="28"/>
  <c r="E35" i="28"/>
  <c r="E41" i="28"/>
  <c r="G40" i="28"/>
  <c r="F34" i="28"/>
  <c r="I34" i="28" s="1"/>
  <c r="G33" i="28"/>
  <c r="K62" i="28"/>
  <c r="L56" i="28"/>
  <c r="C53" i="28"/>
  <c r="K47" i="28"/>
  <c r="L43" i="28"/>
  <c r="M43" i="28" s="1"/>
  <c r="G57" i="28"/>
  <c r="G61" i="28"/>
  <c r="G65" i="28"/>
  <c r="F35" i="28"/>
  <c r="I35" i="28" s="1"/>
  <c r="K38" i="28"/>
  <c r="M38" i="28" s="1"/>
  <c r="K39" i="28"/>
  <c r="K30" i="28"/>
  <c r="F31" i="28"/>
  <c r="F41" i="28"/>
  <c r="I41" i="28" s="1"/>
  <c r="E33" i="28"/>
  <c r="E34" i="28"/>
  <c r="E31" i="28"/>
  <c r="E28" i="28"/>
  <c r="C29" i="28"/>
  <c r="C38" i="28"/>
  <c r="C36" i="28"/>
  <c r="G34" i="28"/>
  <c r="G36" i="28"/>
  <c r="G38" i="28"/>
  <c r="E29" i="28"/>
  <c r="E30" i="28"/>
  <c r="E40" i="28"/>
  <c r="L52" i="28"/>
  <c r="L48" i="28"/>
  <c r="M48" i="28" s="1"/>
  <c r="L44" i="28"/>
  <c r="K52" i="28"/>
  <c r="K48" i="28"/>
  <c r="K44" i="28"/>
  <c r="F54" i="28"/>
  <c r="G53" i="28"/>
  <c r="F49" i="28"/>
  <c r="I49" i="28" s="1"/>
  <c r="F50" i="28"/>
  <c r="I50" i="28" s="1"/>
  <c r="G51" i="28"/>
  <c r="F52" i="28"/>
  <c r="I52" i="28" s="1"/>
  <c r="F46" i="28"/>
  <c r="C45" i="28"/>
  <c r="E45" i="28"/>
  <c r="E50" i="28"/>
  <c r="L53" i="28"/>
  <c r="L49" i="28"/>
  <c r="M49" i="28" s="1"/>
  <c r="L45" i="28"/>
  <c r="K53" i="28"/>
  <c r="K49" i="28"/>
  <c r="K45" i="28"/>
  <c r="E54" i="28"/>
  <c r="F53" i="28"/>
  <c r="I53" i="28" s="1"/>
  <c r="G52" i="28"/>
  <c r="G43" i="28"/>
  <c r="G50" i="28"/>
  <c r="F44" i="28"/>
  <c r="I44" i="28" s="1"/>
  <c r="G49" i="28"/>
  <c r="L65" i="28"/>
  <c r="M65" i="28" s="1"/>
  <c r="L61" i="28"/>
  <c r="L57" i="28"/>
  <c r="M57" i="28" s="1"/>
  <c r="K67" i="28"/>
  <c r="K63" i="28"/>
  <c r="K59" i="28"/>
  <c r="M59" i="28" s="1"/>
  <c r="K55" i="28"/>
  <c r="F67" i="28"/>
  <c r="I67" i="28" s="1"/>
  <c r="F58" i="28"/>
  <c r="F61" i="28"/>
  <c r="I61" i="28" s="1"/>
  <c r="F63" i="28"/>
  <c r="I63" i="28" s="1"/>
  <c r="F56" i="28"/>
  <c r="E62" i="28"/>
  <c r="E67" i="28"/>
  <c r="E56" i="28"/>
  <c r="C56" i="28"/>
  <c r="E61" i="28"/>
  <c r="C61" i="28"/>
  <c r="L66" i="28"/>
  <c r="L62" i="28"/>
  <c r="L58" i="28"/>
  <c r="M58" i="28" s="1"/>
  <c r="K68" i="28"/>
  <c r="K64" i="28"/>
  <c r="M64" i="28" s="1"/>
  <c r="K60" i="28"/>
  <c r="M60" i="28" s="1"/>
  <c r="K56" i="28"/>
  <c r="F59" i="28"/>
  <c r="I59" i="28" s="1"/>
  <c r="F65" i="28"/>
  <c r="I65" i="28" s="1"/>
  <c r="F68" i="28"/>
  <c r="I68" i="28" s="1"/>
  <c r="G58" i="28"/>
  <c r="G67" i="28"/>
  <c r="F66" i="28"/>
  <c r="I66" i="28" s="1"/>
  <c r="G66" i="28"/>
  <c r="E79" i="28"/>
  <c r="E78" i="28"/>
  <c r="E73" i="28"/>
  <c r="C77" i="28"/>
  <c r="C81" i="28"/>
  <c r="E81" i="28"/>
  <c r="G76" i="28"/>
  <c r="F77" i="28"/>
  <c r="I77" i="28" s="1"/>
  <c r="F72" i="28"/>
  <c r="F81" i="28"/>
  <c r="I81" i="28" s="1"/>
  <c r="G82" i="28"/>
  <c r="K74" i="28"/>
  <c r="K78" i="28"/>
  <c r="M78" i="28" s="1"/>
  <c r="K82" i="28"/>
  <c r="M82" i="28" s="1"/>
  <c r="L72" i="28"/>
  <c r="L76" i="28"/>
  <c r="L80" i="28"/>
  <c r="M80" i="28" s="1"/>
  <c r="K26" i="28"/>
  <c r="G29" i="28"/>
  <c r="F30" i="28"/>
  <c r="G54" i="28"/>
  <c r="G26" i="28"/>
  <c r="G27" i="28"/>
  <c r="C72" i="28"/>
  <c r="C71" i="28"/>
  <c r="C73" i="28"/>
  <c r="E77" i="28"/>
  <c r="E72" i="28"/>
  <c r="C74" i="28"/>
  <c r="C78" i="28"/>
  <c r="C82" i="28"/>
  <c r="C79" i="28"/>
  <c r="F74" i="28"/>
  <c r="I74" i="28" s="1"/>
  <c r="F78" i="28"/>
  <c r="I78" i="28" s="1"/>
  <c r="F80" i="28"/>
  <c r="I80" i="28" s="1"/>
  <c r="G74" i="28"/>
  <c r="K73" i="28"/>
  <c r="K77" i="28"/>
  <c r="M77" i="28" s="1"/>
  <c r="K81" i="28"/>
  <c r="L71" i="28"/>
  <c r="L75" i="28"/>
  <c r="M75" i="28" s="1"/>
  <c r="G32" i="28"/>
  <c r="G28" i="28"/>
  <c r="G39" i="28"/>
  <c r="L51" i="18"/>
  <c r="N51" i="18" s="1"/>
  <c r="G30" i="28" s="1"/>
  <c r="M27" i="28"/>
  <c r="M39" i="28"/>
  <c r="F26" i="28"/>
  <c r="E24" i="28"/>
  <c r="E18" i="28"/>
  <c r="E8" i="28"/>
  <c r="C13" i="28"/>
  <c r="C14" i="28"/>
  <c r="C15" i="28"/>
  <c r="C16" i="28"/>
  <c r="G20" i="28"/>
  <c r="F10" i="28"/>
  <c r="G25" i="28"/>
  <c r="L18" i="28"/>
  <c r="L12" i="28"/>
  <c r="L7" i="28"/>
  <c r="K23" i="28"/>
  <c r="L19" i="28"/>
  <c r="E15" i="28"/>
  <c r="E14" i="28"/>
  <c r="E22" i="28"/>
  <c r="E25" i="28"/>
  <c r="C22" i="28"/>
  <c r="C23" i="28"/>
  <c r="C24" i="28"/>
  <c r="G17" i="28"/>
  <c r="F12" i="28"/>
  <c r="I12" i="28" s="1"/>
  <c r="G22" i="28"/>
  <c r="F7" i="28"/>
  <c r="I7" i="28" s="1"/>
  <c r="L17" i="28"/>
  <c r="L24" i="28"/>
  <c r="G9" i="28"/>
  <c r="G7" i="28"/>
  <c r="F25" i="28"/>
  <c r="I25" i="28" s="1"/>
  <c r="F17" i="28"/>
  <c r="G18" i="28"/>
  <c r="C21" i="28"/>
  <c r="C11" i="28"/>
  <c r="C18" i="28"/>
  <c r="C10" i="28"/>
  <c r="C17" i="28"/>
  <c r="E21" i="28"/>
  <c r="E13" i="28"/>
  <c r="E23" i="28"/>
  <c r="E20" i="28"/>
  <c r="F19" i="28"/>
  <c r="I19" i="28" s="1"/>
  <c r="L20" i="28"/>
  <c r="K7" i="28"/>
  <c r="L14" i="28"/>
  <c r="K16" i="28"/>
  <c r="L23" i="28"/>
  <c r="K22" i="28"/>
  <c r="L8" i="28"/>
  <c r="G19" i="28"/>
  <c r="I46" i="28"/>
  <c r="I54" i="28"/>
  <c r="C20" i="28"/>
  <c r="C12" i="28"/>
  <c r="G12" i="28"/>
  <c r="F16" i="28"/>
  <c r="F5" i="28"/>
  <c r="I5" i="28" s="1"/>
  <c r="F3" i="28"/>
  <c r="I28" i="28" s="1"/>
  <c r="G21" i="28"/>
  <c r="F23" i="28"/>
  <c r="I23" i="28" s="1"/>
  <c r="G8" i="28"/>
  <c r="G13" i="28"/>
  <c r="G15" i="28"/>
  <c r="G11" i="28"/>
  <c r="G23" i="28"/>
  <c r="E6" i="28"/>
  <c r="L9" i="28"/>
  <c r="K14" i="28"/>
  <c r="K19" i="28"/>
  <c r="K25" i="28"/>
  <c r="K21" i="28"/>
  <c r="L15" i="28"/>
  <c r="K8" i="28"/>
  <c r="K13" i="28"/>
  <c r="L6" i="28"/>
  <c r="C19" i="28"/>
  <c r="K5" i="28"/>
  <c r="K20" i="28"/>
  <c r="G31" i="28"/>
  <c r="F33" i="28"/>
  <c r="I33" i="28" s="1"/>
  <c r="F29" i="28"/>
  <c r="F39" i="28"/>
  <c r="I39" i="28" s="1"/>
  <c r="F37" i="28"/>
  <c r="I37" i="28" s="1"/>
  <c r="F32" i="28"/>
  <c r="G41" i="28"/>
  <c r="L28" i="28"/>
  <c r="M28" i="28" s="1"/>
  <c r="L32" i="28"/>
  <c r="L36" i="28"/>
  <c r="L40" i="28"/>
  <c r="K31" i="28"/>
  <c r="M31" i="28" s="1"/>
  <c r="K35" i="28"/>
  <c r="M35" i="28" s="1"/>
  <c r="L29" i="28"/>
  <c r="L41" i="28"/>
  <c r="M41" i="28" s="1"/>
  <c r="K32" i="28"/>
  <c r="K36" i="28"/>
  <c r="K40" i="28"/>
  <c r="G14" i="28"/>
  <c r="F22" i="28"/>
  <c r="I22" i="28" s="1"/>
  <c r="F15" i="28"/>
  <c r="I15" i="28" s="1"/>
  <c r="F8" i="28"/>
  <c r="F20" i="28"/>
  <c r="F6" i="28"/>
  <c r="I6" i="28" s="1"/>
  <c r="L25" i="28"/>
  <c r="K10" i="28"/>
  <c r="L11" i="28"/>
  <c r="L16" i="28"/>
  <c r="K9" i="28"/>
  <c r="K11" i="28"/>
  <c r="K24" i="28"/>
  <c r="K6" i="28"/>
  <c r="L22" i="28"/>
  <c r="K15" i="28"/>
  <c r="E19" i="28"/>
  <c r="L13" i="28"/>
  <c r="I47" i="28"/>
  <c r="I43" i="28"/>
  <c r="F42" i="28"/>
  <c r="I42" i="28" s="1"/>
  <c r="G42" i="28"/>
  <c r="F38" i="28"/>
  <c r="I38" i="28" s="1"/>
  <c r="L26" i="28"/>
  <c r="L30" i="28"/>
  <c r="K29" i="28"/>
  <c r="K33" i="28"/>
  <c r="M33" i="28" s="1"/>
  <c r="K37" i="28"/>
  <c r="M37" i="28" s="1"/>
  <c r="M53" i="28"/>
  <c r="M52" i="28" l="1"/>
  <c r="I10" i="28"/>
  <c r="M81" i="28"/>
  <c r="M12" i="28"/>
  <c r="M73" i="28"/>
  <c r="M76" i="28"/>
  <c r="M69" i="28"/>
  <c r="M74" i="28"/>
  <c r="M71" i="28"/>
  <c r="M72" i="28"/>
  <c r="M66" i="28"/>
  <c r="M68" i="28"/>
  <c r="M67" i="28"/>
  <c r="M45" i="28"/>
  <c r="M44" i="28"/>
  <c r="M54" i="28"/>
  <c r="M47" i="28"/>
  <c r="N45" i="28" s="1"/>
  <c r="M34" i="28"/>
  <c r="M18" i="28"/>
  <c r="M10" i="28"/>
  <c r="M5" i="28"/>
  <c r="I29" i="28"/>
  <c r="M26" i="28"/>
  <c r="M30" i="28"/>
  <c r="M61" i="28"/>
  <c r="I55" i="28"/>
  <c r="I32" i="28"/>
  <c r="I58" i="28"/>
  <c r="I17" i="28"/>
  <c r="M55" i="28"/>
  <c r="M63" i="28"/>
  <c r="M62" i="28"/>
  <c r="M8" i="28"/>
  <c r="M7" i="28"/>
  <c r="M17" i="28"/>
  <c r="M24" i="28"/>
  <c r="M14" i="28"/>
  <c r="M21" i="28"/>
  <c r="M16" i="28"/>
  <c r="M56" i="28"/>
  <c r="H38" i="28"/>
  <c r="H28" i="28"/>
  <c r="H30" i="28"/>
  <c r="M36" i="28"/>
  <c r="H27" i="28"/>
  <c r="H2" i="28"/>
  <c r="H24" i="28"/>
  <c r="M29" i="28"/>
  <c r="H57" i="28"/>
  <c r="H33" i="28"/>
  <c r="H82" i="28"/>
  <c r="H79" i="28"/>
  <c r="H4" i="28"/>
  <c r="H69" i="28"/>
  <c r="M40" i="28"/>
  <c r="H54" i="28"/>
  <c r="H9" i="28"/>
  <c r="H45" i="28"/>
  <c r="H48" i="28"/>
  <c r="H56" i="28"/>
  <c r="H43" i="28"/>
  <c r="H61" i="28"/>
  <c r="H62" i="28"/>
  <c r="H13" i="28"/>
  <c r="H64" i="28"/>
  <c r="H32" i="28"/>
  <c r="H21" i="28"/>
  <c r="H49" i="28"/>
  <c r="H52" i="28"/>
  <c r="H22" i="28"/>
  <c r="H51" i="28"/>
  <c r="H55" i="28"/>
  <c r="H81" i="28"/>
  <c r="H31" i="28"/>
  <c r="H66" i="28"/>
  <c r="H25" i="28"/>
  <c r="H67" i="28"/>
  <c r="H12" i="28"/>
  <c r="H39" i="28"/>
  <c r="H11" i="28"/>
  <c r="H41" i="28"/>
  <c r="H60" i="28"/>
  <c r="H71" i="28"/>
  <c r="H70" i="28"/>
  <c r="H16" i="28"/>
  <c r="H75" i="28"/>
  <c r="H77" i="28"/>
  <c r="H18" i="28"/>
  <c r="H40" i="28"/>
  <c r="H80" i="28"/>
  <c r="H72" i="28"/>
  <c r="H35" i="28"/>
  <c r="H65" i="28"/>
  <c r="H73" i="28"/>
  <c r="H3" i="28"/>
  <c r="H44" i="28"/>
  <c r="H7" i="28"/>
  <c r="H50" i="28"/>
  <c r="H10" i="28"/>
  <c r="H46" i="28"/>
  <c r="H15" i="28"/>
  <c r="H26" i="28"/>
  <c r="H17" i="28"/>
  <c r="H6" i="28"/>
  <c r="H5" i="28"/>
  <c r="H63" i="28"/>
  <c r="H76" i="28"/>
  <c r="H23" i="28"/>
  <c r="H58" i="28"/>
  <c r="H78" i="28"/>
  <c r="H68" i="28"/>
  <c r="H29" i="28"/>
  <c r="H37" i="28"/>
  <c r="H34" i="28"/>
  <c r="H20" i="28"/>
  <c r="H59" i="28"/>
  <c r="H53" i="28"/>
  <c r="H47" i="28"/>
  <c r="H74" i="28"/>
  <c r="H42" i="28"/>
  <c r="H8" i="28"/>
  <c r="H14" i="28"/>
  <c r="H36" i="28"/>
  <c r="H19" i="28"/>
  <c r="M15" i="28"/>
  <c r="M11" i="28"/>
  <c r="M32" i="28"/>
  <c r="I70" i="28"/>
  <c r="I26" i="28"/>
  <c r="I56" i="28"/>
  <c r="I73" i="28"/>
  <c r="I27" i="28"/>
  <c r="I71" i="28"/>
  <c r="I11" i="28"/>
  <c r="I31" i="28"/>
  <c r="I3" i="28"/>
  <c r="I72" i="28"/>
  <c r="I30" i="28"/>
  <c r="M23" i="28"/>
  <c r="I18" i="28"/>
  <c r="I57" i="28"/>
  <c r="M9" i="28"/>
  <c r="I20" i="28"/>
  <c r="M20" i="28"/>
  <c r="M13" i="28"/>
  <c r="M25" i="28"/>
  <c r="I13" i="28"/>
  <c r="M6" i="28"/>
  <c r="I8" i="28"/>
  <c r="M19" i="28"/>
  <c r="I16" i="28"/>
  <c r="M22" i="28"/>
  <c r="N80" i="28" l="1"/>
  <c r="N70" i="28"/>
  <c r="N69" i="28"/>
  <c r="N73" i="28"/>
  <c r="N71" i="28"/>
  <c r="N77" i="28"/>
  <c r="N74" i="28"/>
  <c r="N79" i="28"/>
  <c r="N82" i="28"/>
  <c r="N78" i="28"/>
  <c r="N76" i="28"/>
  <c r="N81" i="28"/>
  <c r="N72" i="28"/>
  <c r="N75" i="28"/>
  <c r="N50" i="28"/>
  <c r="N46" i="28"/>
  <c r="N53" i="28"/>
  <c r="N49" i="28"/>
  <c r="N43" i="28"/>
  <c r="N51" i="28"/>
  <c r="N54" i="28"/>
  <c r="N47" i="28"/>
  <c r="N48" i="28"/>
  <c r="N44" i="28"/>
  <c r="N52" i="28"/>
  <c r="N8" i="28"/>
  <c r="N25" i="28"/>
  <c r="N15" i="28"/>
  <c r="N3" i="28"/>
  <c r="E39" i="26"/>
  <c r="N64" i="28"/>
  <c r="N63" i="28"/>
  <c r="N61" i="28"/>
  <c r="N67" i="28"/>
  <c r="N68" i="28"/>
  <c r="N60" i="28"/>
  <c r="N55" i="28"/>
  <c r="N65" i="28"/>
  <c r="N66" i="28"/>
  <c r="N57" i="28"/>
  <c r="N56" i="28"/>
  <c r="N59" i="28"/>
  <c r="N62" i="28"/>
  <c r="N58" i="28"/>
  <c r="N22" i="28"/>
  <c r="N38" i="28"/>
  <c r="N39" i="28"/>
  <c r="N29" i="28"/>
  <c r="N30" i="28"/>
  <c r="N31" i="28"/>
  <c r="N33" i="28"/>
  <c r="N2" i="28"/>
  <c r="N6" i="28"/>
  <c r="N5" i="28"/>
  <c r="N24" i="28"/>
  <c r="N9" i="28"/>
  <c r="N11" i="28"/>
  <c r="N16" i="28"/>
  <c r="N20" i="28"/>
  <c r="N19" i="28"/>
  <c r="N21" i="28"/>
  <c r="N17" i="28"/>
  <c r="N40" i="28"/>
  <c r="N36" i="28"/>
  <c r="N35" i="28"/>
  <c r="N28" i="28"/>
  <c r="N18" i="28"/>
  <c r="N4" i="28"/>
  <c r="N13" i="28"/>
  <c r="N14" i="28"/>
  <c r="N23" i="28"/>
  <c r="N37" i="28"/>
  <c r="N41" i="28"/>
  <c r="N26" i="28"/>
  <c r="N42" i="28"/>
  <c r="N12" i="28"/>
  <c r="N7" i="28"/>
  <c r="N27" i="28"/>
  <c r="N34" i="28"/>
  <c r="N32" i="28"/>
  <c r="N10" i="28"/>
  <c r="E35" i="26" l="1"/>
  <c r="E37" i="26"/>
  <c r="E33" i="26"/>
  <c r="E31" i="26"/>
</calcChain>
</file>

<file path=xl/sharedStrings.xml><?xml version="1.0" encoding="utf-8"?>
<sst xmlns="http://schemas.openxmlformats.org/spreadsheetml/2006/main" count="946" uniqueCount="655">
  <si>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</si>
  <si>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</si>
  <si>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</si>
  <si>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t xml:space="preserve">El archivo contiene las siguientes hojas:
 -  </t>
    </r>
    <r>
      <rPr>
        <b/>
        <sz val="11"/>
        <rFont val="Arial Narrow"/>
        <family val="2"/>
      </rPr>
      <t xml:space="preserve">Pestañas por cada uno de los componentes de control interno: </t>
    </r>
    <r>
      <rPr>
        <sz val="10"/>
        <rFont val="Arial Narrow"/>
        <family val="2"/>
      </rPr>
      <t>"Ambiente de Control", "Evaluación de riesgos", "Actividades de control", "Información y Comunicación", y " Actividades de Monitoreo". las cuales cuentan todas con la siguiente estructura:</t>
    </r>
  </si>
  <si>
    <t>Columna</t>
  </si>
  <si>
    <t>Descripción</t>
  </si>
  <si>
    <r>
      <t xml:space="preserve">
</t>
    </r>
    <r>
      <rPr>
        <b/>
        <i/>
        <u/>
        <sz val="9"/>
        <rFont val="Arial Narrow"/>
        <family val="2"/>
      </rPr>
      <t>Lineamiento X:</t>
    </r>
  </si>
  <si>
    <t>Esta columna define los lineamientos generales para cada uno de los componentes del MECI y se asocian los temas específicos que se deben analizar en cada uno.</t>
  </si>
  <si>
    <t>DIMENSIÓN O POLÍTICA DEL MIPG ASOCIADA AL REQUERIMIENTO</t>
  </si>
  <si>
    <t>En esta columna se deben asociar la (las) dimensión (es), así como la (s) política (s) de gestión y desempeño que permiten el desarrollo del tema en la entidad, en el marco del Modelo Integrado de Planeación y Gestión MIPG.</t>
  </si>
  <si>
    <r>
      <t>Evaluación "</t>
    </r>
    <r>
      <rPr>
        <b/>
        <sz val="10"/>
        <rFont val="Arial Narrow"/>
        <family val="2"/>
      </rPr>
      <t>si se encuentra Presente"</t>
    </r>
    <r>
      <rPr>
        <b/>
        <sz val="9"/>
        <rFont val="Arial Narrow"/>
        <family val="2"/>
      </rPr>
      <t xml:space="preserve">
</t>
    </r>
    <r>
      <rPr>
        <sz val="9"/>
        <rFont val="Arial Narrow"/>
        <family val="2"/>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</si>
  <si>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</si>
  <si>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</si>
  <si>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</si>
  <si>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</si>
  <si>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</si>
  <si>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</si>
  <si>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</si>
  <si>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</si>
  <si>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t xml:space="preserve">Evaluación </t>
    </r>
    <r>
      <rPr>
        <b/>
        <sz val="10"/>
        <rFont val="Arial Narrow"/>
        <family val="2"/>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</si>
  <si>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</si>
  <si>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xml:space="preserve">, permitiéndo definir puntos de mejora a través de los componentes del MECI y </t>
    </r>
    <r>
      <rPr>
        <sz val="10"/>
        <color rgb="FFFF0000"/>
        <rFont val="Arial Narrow"/>
        <family val="2"/>
      </rPr>
      <t>su articulacion</t>
    </r>
    <r>
      <rPr>
        <sz val="10"/>
        <rFont val="Arial Narrow"/>
        <family val="2"/>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</si>
  <si>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</si>
  <si>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</si>
  <si>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</si>
  <si>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</si>
  <si>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</si>
  <si>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</si>
  <si>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</si>
  <si>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</si>
  <si>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</si>
  <si>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</si>
  <si>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</si>
  <si>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</si>
  <si>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</si>
  <si>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</si>
  <si>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definiendo puntos de mejora a través de los componentes del MECI y su relación con las Dimensiones del MIPG.</t>
    </r>
  </si>
  <si>
    <r>
      <t xml:space="preserve"> -</t>
    </r>
    <r>
      <rPr>
        <sz val="11"/>
        <rFont val="Arial Narrow"/>
        <family val="2"/>
      </rPr>
      <t xml:space="preserve"> </t>
    </r>
    <r>
      <rPr>
        <b/>
        <sz val="11"/>
        <rFont val="Arial Narrow"/>
        <family val="2"/>
      </rPr>
      <t>Definiciones:</t>
    </r>
    <r>
      <rPr>
        <sz val="11"/>
        <rFont val="Arial Narrow"/>
        <family val="2"/>
      </rPr>
      <t xml:space="preserve"> A</t>
    </r>
    <r>
      <rPr>
        <sz val="10"/>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</si>
  <si>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</si>
  <si>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</si>
  <si>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</si>
  <si>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</si>
  <si>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</si>
  <si>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</si>
  <si>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</si>
  <si>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</si>
  <si>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</si>
  <si>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</si>
  <si>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</si>
  <si>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</si>
  <si>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</si>
  <si>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</si>
  <si>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</si>
  <si>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</si>
  <si>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</si>
  <si>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</si>
  <si>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</si>
  <si>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</si>
  <si>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</si>
  <si>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</si>
  <si>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</si>
  <si>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</si>
  <si>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</si>
  <si>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</si>
  <si>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</si>
  <si>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</si>
  <si>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</si>
  <si>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</si>
  <si>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</si>
  <si>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</si>
  <si>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</si>
  <si>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</si>
  <si>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</si>
  <si>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</si>
  <si>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</si>
  <si>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</si>
  <si>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</si>
  <si>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</si>
  <si>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</si>
  <si>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</si>
  <si>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</si>
  <si>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</si>
  <si>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</si>
  <si>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</si>
  <si>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</si>
  <si>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</si>
  <si>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</si>
  <si>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</si>
  <si>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</si>
  <si>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</si>
  <si>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</si>
  <si>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</si>
  <si>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</si>
  <si>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</si>
  <si>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</si>
  <si>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</si>
  <si>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</si>
  <si>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</si>
  <si>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</si>
  <si>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</si>
  <si>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</si>
  <si>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</si>
  <si>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</si>
  <si>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</si>
  <si>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</si>
  <si>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</si>
  <si>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</si>
  <si>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</si>
  <si>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</si>
  <si>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</si>
  <si>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</si>
  <si>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</si>
  <si>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r>
      <rPr>
        <b/>
        <u/>
        <sz val="11"/>
        <color theme="0"/>
        <rFont val="Arial Narrow"/>
        <family val="2"/>
      </rPr>
      <t>Lineamiento 1:</t>
    </r>
    <r>
      <rPr>
        <sz val="11"/>
        <color theme="0"/>
        <rFont val="Arial Narrow"/>
        <family val="2"/>
      </rPr>
      <t xml:space="preserve"> 
La entidad demuestra el compromiso con la integridad (valores) y principios del servicio público</t>
    </r>
  </si>
  <si>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</si>
  <si>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</si>
  <si>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t xml:space="preserve">EVIDENCIA DEL CONTROL </t>
  </si>
  <si>
    <r>
      <t xml:space="preserve">Funcionando 
</t>
    </r>
    <r>
      <rPr>
        <i/>
        <sz val="11"/>
        <color theme="0"/>
        <rFont val="Arial Narrow"/>
        <family val="2"/>
      </rPr>
      <t>(1/2/3)</t>
    </r>
  </si>
  <si>
    <t xml:space="preserve">Evaluación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</si>
  <si>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</si>
  <si>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</si>
  <si>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</si>
  <si>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</si>
  <si>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</si>
  <si>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</si>
  <si>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</si>
  <si>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</si>
  <si>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</si>
  <si>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 xml:space="preserve">1.2 Mecanismos para el manejo de conflictos de interés. </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</si>
  <si>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</si>
  <si>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</si>
  <si>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 xml:space="preserve">1.4 La evaluación de las acciones transversales de integridad, mediante el monitoreo permanente de los riesgos de corrupción. </t>
  </si>
  <si>
    <t>Dimension Talento Humano
Politica de Integridad</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</si>
  <si>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</si>
  <si>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</si>
  <si>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r>
      <rPr>
        <b/>
        <u/>
        <sz val="11"/>
        <color theme="0"/>
        <rFont val="Arial Narrow"/>
        <family val="2"/>
      </rPr>
      <t>Lineamiento 2:</t>
    </r>
    <r>
      <rPr>
        <sz val="11"/>
        <color theme="0"/>
        <rFont val="Arial Narrow"/>
        <family val="2"/>
      </rPr>
      <t xml:space="preserve"> 
Aplicación de mecanismos para ejercer una adecuada supervisión del Sistema de Control Interno </t>
    </r>
  </si>
  <si>
    <t>Evaluación</t>
  </si>
  <si>
    <t>Referencia de la evaluacion independiente por parte de la Oficina de Control Interno o quien haga sus veces</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</si>
  <si>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</si>
  <si>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</si>
  <si>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2.2 Definición y documentación del Esquema de Líneas de Defensa</t>
  </si>
  <si>
    <t>Dimension Control Interno
Politica de Control Interno
Lineas de defensa</t>
  </si>
  <si>
    <t>2.3 Definición de líneas de reporte en temas clave para la toma de decisiones, atendiendo el Esquema de Líneas de Defensa</t>
  </si>
  <si>
    <t>Dimension Control Interno
Politica de Control Interno
Linea de Defensa
Dimension de Informaciòn y Comunicaciòn</t>
  </si>
  <si>
    <r>
      <rPr>
        <b/>
        <u/>
        <sz val="11"/>
        <color theme="0"/>
        <rFont val="Arial Narrow"/>
        <family val="2"/>
      </rPr>
      <t>Lineamiento 3:</t>
    </r>
    <r>
      <rPr>
        <sz val="11"/>
        <color theme="0"/>
        <rFont val="Arial Narrow"/>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</si>
  <si>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</si>
  <si>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</si>
  <si>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</si>
  <si>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</si>
  <si>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</si>
  <si>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</si>
  <si>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r>
      <rPr>
        <b/>
        <u/>
        <sz val="11"/>
        <color theme="0"/>
        <rFont val="Arial Narrow"/>
        <family val="2"/>
      </rPr>
      <t>Lineamiento 4:</t>
    </r>
    <r>
      <rPr>
        <sz val="11"/>
        <color theme="0"/>
        <rFont val="Arial Narrow"/>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</si>
  <si>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</si>
  <si>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Dimension de Talento Humano
Politica Gestion Estrategica del Talento Humano
Dimension de Control Interno
Lineas de Defensa</t>
  </si>
  <si>
    <t>4.2 Evaluación de las actividades relacionadas con el Ingreso del personal.</t>
  </si>
  <si>
    <t>4.3 Evaluación de las actividades relacionadas con la permanencia del personal.</t>
  </si>
  <si>
    <t>4.4Analizar si se cuenta con políticas claras y comunicadas relacionadas con la responsabilidad de cada servidor sobre el desarrollo y mantenimiento del control interno (1a línea de defensa)</t>
  </si>
  <si>
    <t>4.5 Evaluación de las actividades relacionadas con el retiro del personal.</t>
  </si>
  <si>
    <t>4.6 Evaluar el impacto del Plan Institucional de Capacitación - PIC</t>
  </si>
  <si>
    <t>4.7 Evaluación frente a los productos y servicios en los cuales participan los contratistas de apoyo.</t>
  </si>
  <si>
    <r>
      <rPr>
        <b/>
        <u/>
        <sz val="11"/>
        <color theme="0"/>
        <rFont val="Arial Narrow"/>
        <family val="2"/>
      </rPr>
      <t>Lineamiento 5:</t>
    </r>
    <r>
      <rPr>
        <sz val="11"/>
        <color theme="0"/>
        <rFont val="Arial Narrow"/>
        <family val="2"/>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</si>
  <si>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</si>
  <si>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</si>
  <si>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t>5.2 La Alta Dirección analiza la información asociada con la generación de reportes financieros.</t>
  </si>
  <si>
    <t xml:space="preserve">
Dimensiòn de Control Interno
Linea de Estrategica</t>
  </si>
  <si>
    <t>5.3 Teniendo en cuenta la información suministrada por la 2a y 3a línea de defensa se toman decisiones a tiempo para garantizar el cumplimiento de las metas y objetivos.</t>
  </si>
  <si>
    <t>Dimensiòn de Control Interno
Lineas de Defensa</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</si>
  <si>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</si>
  <si>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</si>
  <si>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5.5 La entidad aprueba y hace seguimiento al Plan Anual de Auditoría presentado y ejecutado por parte de la Oficina de Control Interno.</t>
  </si>
  <si>
    <t>Dimension Control Interno
Linea Estrategica</t>
  </si>
  <si>
    <t>5.6 La entidad analiza los informes presentados por la Oficina de Control Interno y evalúa su impacto en relación con la mejora institucional.</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</si>
  <si>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</si>
  <si>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</si>
  <si>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family val="2"/>
      </rPr>
      <t xml:space="preserve">Lineamiento 6: 
</t>
    </r>
    <r>
      <rPr>
        <b/>
        <sz val="11"/>
        <color theme="0"/>
        <rFont val="Arial Narrow"/>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</si>
  <si>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1"/>
        <color theme="0"/>
        <rFont val="Arial Narrow"/>
        <family val="2"/>
      </rPr>
      <t xml:space="preserve">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</si>
  <si>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</si>
  <si>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</si>
  <si>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</si>
  <si>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</si>
  <si>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</si>
  <si>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</si>
  <si>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</si>
  <si>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</si>
  <si>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r>
      <rPr>
        <b/>
        <u/>
        <sz val="11"/>
        <color theme="0"/>
        <rFont val="Arial Narrow"/>
        <family val="2"/>
      </rPr>
      <t xml:space="preserve">Lineamiento 7: 
</t>
    </r>
    <r>
      <rPr>
        <b/>
        <sz val="11"/>
        <color theme="0"/>
        <rFont val="Arial Narrow"/>
        <family val="2"/>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</si>
  <si>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</si>
  <si>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7.2 La Oficina de Planeación, Gerencia de Riesgos (donde existan), como 2a línea de defensa, consolidan información clave frente a la gestión del riesgo.</t>
  </si>
  <si>
    <t>Dimension Control Interno 
Lineas de Defensa</t>
  </si>
  <si>
    <t>7.3 A partir de la información consolidada y reportada por la 2a línea de defensa (7.2), la Alta Dirección analiza sus resultados y en especial considera si se han presentado materializaciones de riesgo.</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</si>
  <si>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</si>
  <si>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</si>
  <si>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</si>
  <si>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</si>
  <si>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r>
      <rPr>
        <b/>
        <u/>
        <sz val="11"/>
        <color theme="0"/>
        <rFont val="Arial Narrow"/>
        <family val="2"/>
      </rPr>
      <t xml:space="preserve">Lineamiento 8: 
</t>
    </r>
    <r>
      <rPr>
        <b/>
        <sz val="11"/>
        <color theme="0"/>
        <rFont val="Arial Narrow"/>
        <family val="2"/>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</si>
  <si>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</si>
  <si>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8.2 La Alta Dirección monitorea los riesgos de corrupción con la periodicidad establecida en la Política de Administración del Riesgo.</t>
  </si>
  <si>
    <t>Dimension de Control Interno
Linea Estrategica</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</si>
  <si>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</si>
  <si>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</si>
  <si>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8.4 La Alta Dirección evalúa fallas en los controles (diseño y ejecución) para definir cursos de acción apropiados para su mejora.</t>
  </si>
  <si>
    <r>
      <rPr>
        <b/>
        <u/>
        <sz val="11"/>
        <color theme="0"/>
        <rFont val="Arial Narrow"/>
        <family val="2"/>
      </rPr>
      <t xml:space="preserve">
Lineamiento 9:</t>
    </r>
    <r>
      <rPr>
        <b/>
        <sz val="11"/>
        <color theme="0"/>
        <rFont val="Arial Narrow"/>
        <family val="2"/>
      </rPr>
      <t xml:space="preserve"> </t>
    </r>
    <r>
      <rPr>
        <sz val="11"/>
        <color theme="0"/>
        <rFont val="Arial Narrow"/>
        <family val="2"/>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</si>
  <si>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</si>
  <si>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</si>
  <si>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</si>
  <si>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</si>
  <si>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9.3 La Alta Dirección monitorea los riesgos aceptados revisando que sus condiciones no hayan cambiado y definir su pertinencia para sostenerlos o ajustarlos.</t>
  </si>
  <si>
    <t>9.4 La Alta Dirección evalúa fallas en los controles (diseño y ejecución) para definir cursos de acción apropiados para su mejora, basados en los informes de la segunda y tercera linea de defensa.</t>
  </si>
  <si>
    <t>9.5 La entidad analiza el impacto sobre el control interno por cambios en los diferentes niveles organizacionales.</t>
  </si>
  <si>
    <t>Dimension de Direccionamiento Estrategico y Planeacion
Politica de Planeacion Institucional
Dimension de Control Interno
Linea Estrategica</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</si>
  <si>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</si>
  <si>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</si>
  <si>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family val="2"/>
      </rPr>
      <t xml:space="preserve">
Lineamiento 10: 
</t>
    </r>
    <r>
      <rPr>
        <b/>
        <sz val="11"/>
        <color theme="0"/>
        <rFont val="Arial Narrow"/>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</si>
  <si>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1"/>
        <color theme="0"/>
        <rFont val="Arial Narrow"/>
        <family val="2"/>
      </rPr>
      <t xml:space="preserve"> 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</si>
  <si>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Funcionando</t>
    </r>
    <r>
      <rPr>
        <i/>
        <sz val="11"/>
        <color theme="0"/>
        <rFont val="Arial Narrow"/>
        <family val="2"/>
      </rPr>
      <t xml:space="preserve">
(1/2/3)</t>
    </r>
  </si>
  <si>
    <t>10.1 Para el desarrollo de las actividades de control, la entidad considera la adecuada división de las funciones y que éstas se encuentren segregadas en diferentes personas para reducir el riesgo de error o de incumplimientos de alto impacto en la operación.</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</si>
  <si>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</si>
  <si>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</si>
  <si>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</si>
  <si>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r>
      <rPr>
        <b/>
        <u/>
        <sz val="11"/>
        <color theme="0"/>
        <rFont val="Arial Narrow"/>
        <family val="2"/>
      </rPr>
      <t xml:space="preserve">Lineamiento 11: 
</t>
    </r>
    <r>
      <rPr>
        <b/>
        <sz val="11"/>
        <color theme="0"/>
        <rFont val="Arial Narrow"/>
        <family val="2"/>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</si>
  <si>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</si>
  <si>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</si>
  <si>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11.2  Para los proveedores de tecnología  selecciona y desarrolla actividades de control internas sobre las actividades realizadas por el proveedor de servicios.</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</si>
  <si>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</si>
  <si>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</si>
  <si>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</si>
  <si>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</si>
  <si>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r>
      <rPr>
        <b/>
        <u/>
        <sz val="11"/>
        <color theme="0"/>
        <rFont val="Arial Narrow"/>
        <family val="2"/>
      </rPr>
      <t xml:space="preserve">Lineamiento 12: 
</t>
    </r>
    <r>
      <rPr>
        <b/>
        <sz val="11"/>
        <color theme="0"/>
        <rFont val="Arial Narrow"/>
        <family val="2"/>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</si>
  <si>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</si>
  <si>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</si>
  <si>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12.2  El diseño de controles se evalúa frente a la gestión del riesgo.</t>
  </si>
  <si>
    <t xml:space="preserve">Todas las Dimensiones de MIPG 
</t>
  </si>
  <si>
    <t xml:space="preserve">12.3  Monitoreo a los riesgos acorde con la política de administración de riesgo establecida para la entidad.
</t>
  </si>
  <si>
    <t>Dimension de Direccionamiento Estrategico y Planeacion
Politica de Planeacion Institucional.</t>
  </si>
  <si>
    <t>12.4 Verificación de que los responsables estén ejecutando los controles tal como han sido diseñados.</t>
  </si>
  <si>
    <t>Dimension Control Interno
Segunda Linea de Defensa</t>
  </si>
  <si>
    <t>12.5  Se evalúa la adecuación de los controles a las especificidades de cada proceso, considerando cambios en regulaciones, estructuras internas u otros aspectos que determinen cambios en su diseño.</t>
  </si>
  <si>
    <t>Dimension Control Interno
 Lineas de Defensa</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</si>
  <si>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</si>
  <si>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</si>
  <si>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</si>
  <si>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</si>
  <si>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</si>
  <si>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</si>
  <si>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</si>
  <si>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Si</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</si>
  <si>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</si>
  <si>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</si>
  <si>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</si>
  <si>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</si>
  <si>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</si>
  <si>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</si>
  <si>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Evaluación de riesgos</t>
  </si>
  <si>
    <t>Actividades de control</t>
  </si>
  <si>
    <t>Información y comunicación</t>
  </si>
  <si>
    <t xml:space="preserve">Monitoreo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</si>
  <si>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</si>
  <si>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</si>
  <si>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</si>
  <si>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</si>
  <si>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</si>
  <si>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</si>
  <si>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</si>
  <si>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</si>
  <si>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</si>
  <si>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</si>
  <si>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</si>
  <si>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</si>
  <si>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</si>
  <si>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</si>
  <si>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</si>
  <si>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</si>
  <si>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</si>
  <si>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</si>
  <si>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</si>
  <si>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</si>
  <si>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</si>
  <si>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</si>
  <si>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</si>
  <si>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</si>
  <si>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</si>
  <si>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</si>
  <si>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</si>
  <si>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</si>
  <si>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</si>
  <si>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</si>
  <si>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</si>
  <si>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</si>
  <si>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</si>
  <si>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</si>
  <si>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</si>
  <si>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</si>
  <si>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</si>
  <si>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</si>
  <si>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</si>
  <si>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</si>
  <si>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</si>
  <si>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</si>
  <si>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</si>
  <si>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</si>
  <si>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</si>
  <si>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</si>
  <si>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</si>
  <si>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</si>
  <si>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</si>
  <si>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</si>
  <si>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</si>
  <si>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</si>
  <si>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</si>
  <si>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</si>
  <si>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</si>
  <si>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</si>
  <si>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</si>
  <si>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</si>
  <si>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</si>
  <si>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</si>
  <si>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</si>
  <si>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</si>
  <si>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</si>
  <si>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</si>
  <si>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</si>
  <si>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</si>
  <si>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</si>
  <si>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</si>
  <si>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</si>
  <si>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</si>
  <si>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</si>
  <si>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</si>
  <si>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</si>
  <si>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</si>
  <si>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</si>
  <si>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</si>
  <si>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</si>
  <si>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</si>
  <si>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</si>
  <si>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</si>
  <si>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</si>
  <si>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</si>
  <si>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</si>
  <si>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</si>
  <si>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</si>
  <si>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</si>
  <si>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</si>
  <si>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</si>
  <si>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</si>
  <si>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</si>
  <si>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</si>
  <si>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</si>
  <si>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</si>
  <si>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</si>
  <si>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</si>
  <si>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</si>
  <si>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</si>
  <si>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</si>
  <si>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</si>
  <si>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</si>
  <si>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</si>
  <si>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</si>
  <si>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</si>
  <si>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</si>
  <si>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</si>
  <si>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</si>
  <si>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</si>
  <si>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</si>
  <si>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</si>
  <si>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</si>
  <si>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</si>
  <si>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</si>
  <si>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</si>
  <si>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</si>
  <si>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se publico en la pagina web de la entidad. Www.inftotep.edu.co.</t>
  </si>
  <si>
    <t xml:space="preserve">se verifica el cumplimiento de los requisitos establecidos y se constata con los resultados obtenidos </t>
  </si>
  <si>
    <t xml:space="preserve">se le da cumplimiento a lo que establece la normatividad vigente </t>
  </si>
  <si>
    <t xml:space="preserve">compromiso etico de confidencialidad </t>
  </si>
  <si>
    <t>se verifica el cumplimiento de los establecido en la norma,tanto el personal de planta como contratista hayan suscrito la carta decompromiso de confidencialidad.</t>
  </si>
  <si>
    <t xml:space="preserve">cumplimiento del codigo de etica </t>
  </si>
  <si>
    <t xml:space="preserve">construccion participativa del plan anticorrupcion </t>
  </si>
  <si>
    <t xml:space="preserve">adopcion del mismo </t>
  </si>
  <si>
    <t>publicacion en la pagina web</t>
  </si>
  <si>
    <t xml:space="preserve">monitoreo y segumiento </t>
  </si>
  <si>
    <t xml:space="preserve">y a la matriz de riesgos de corrupcion </t>
  </si>
  <si>
    <t xml:space="preserve">se realiza seguimiento cuatrimestralmente al </t>
  </si>
  <si>
    <t xml:space="preserve">cumplimiento del plan de corrupcion </t>
  </si>
  <si>
    <t>INSTITUTO DE FORMACION TECNICA PROFESIONAL -INFOTEP</t>
  </si>
  <si>
    <t xml:space="preserve">el responsable de los procesos tiene claro sus responsabilidades </t>
  </si>
  <si>
    <t xml:space="preserve">se encuentran identificadas las tres lineas de defensas </t>
  </si>
  <si>
    <t xml:space="preserve">se tiene claro la periodicidad y los responsables de los reportes institucionales </t>
  </si>
  <si>
    <t xml:space="preserve">se encuentra en proceso la adopcion por medio de un acto administrativo de la estructura de las tres lineas de defensas de la institucion </t>
  </si>
  <si>
    <t xml:space="preserve">el proceso de adopcion mediante acto administrativo </t>
  </si>
  <si>
    <t xml:space="preserve">en la pagina web existe un link que permite a los ciudadanos o grupos de interes realizar denuncias sobre cualquier situacion, de igual manera se cuenta con una ventanilla unica donde se pueden radicar los PQRS </t>
  </si>
  <si>
    <t xml:space="preserve">Se encuentra documentado el proceso de PQRS </t>
  </si>
  <si>
    <t xml:space="preserve">se analizan y resuelven la PQRS, dentro de los tiempos definidos </t>
  </si>
  <si>
    <t>se realizar un informe trimestral de los PQRS</t>
  </si>
  <si>
    <t xml:space="preserve">Se realizan las acciones de mejora que se requeran </t>
  </si>
  <si>
    <t xml:space="preserve">existe un mapa de riesgo institucional </t>
  </si>
  <si>
    <t xml:space="preserve">los lideres de procesos junto con su equipo de trabajo tienen identificados los riesgos de su proceso </t>
  </si>
  <si>
    <t xml:space="preserve">se encuentra establecido e implementado los procesos de PQRS y se realizo de manera participativa la identificacion de los riesgos por procesos y la construccion del mapa de riesgos institucional </t>
  </si>
  <si>
    <t xml:space="preserve">se encuentra adoptado y operando conforme a los estipulado  en el acto administrativo que lo adoptó </t>
  </si>
  <si>
    <t xml:space="preserve">el comité institucional de control interno se adopoto mediante resolucion </t>
  </si>
  <si>
    <t xml:space="preserve">el comité se reune según lo estabece el acto administrativo qque los adopta </t>
  </si>
  <si>
    <t xml:space="preserve">semle da cumplimiento a lo que establece el acto administrativo que lo adopta </t>
  </si>
  <si>
    <t xml:space="preserve">se encuentran adoptados los procesos y procedimientos de control interno, al igual que las politicas de control interno </t>
  </si>
  <si>
    <t xml:space="preserve">procesos y procedimiento diseñados </t>
  </si>
  <si>
    <t xml:space="preserve">procesos y procedimiento implementados </t>
  </si>
  <si>
    <t xml:space="preserve">procesos y procedimientos operando adecuadamente </t>
  </si>
  <si>
    <t xml:space="preserve">politicas establecidas y socializadas </t>
  </si>
  <si>
    <t xml:space="preserve">lineas de defensas identificadas pero no se encuentran adoptadas mediante acto administrativo </t>
  </si>
  <si>
    <t xml:space="preserve">procesos, procedimientos y politicas de control interno diseñadas, implementadas y socializadas, lineas de defensas en rpceso de adopcion </t>
  </si>
  <si>
    <t xml:space="preserve">se cuenta con un cronograma de reporte de informacion </t>
  </si>
  <si>
    <t xml:space="preserve">se realiza seguimiento al cumplimieto del reporte de información de manera oportuna </t>
  </si>
  <si>
    <t>se cuenta con indicadores que permiten la toma de decisiones</t>
  </si>
  <si>
    <t xml:space="preserve">de acuerdo a la informacionn generada en cada una de las areas se toman decisiones que lleven a la mejora continua </t>
  </si>
  <si>
    <t xml:space="preserve">se valoran los riesgos y se definen los mecanismos de control de los mismos </t>
  </si>
  <si>
    <t xml:space="preserve">se consolida matriz de riesgo </t>
  </si>
  <si>
    <t xml:space="preserve">se elabora el mapa de riesgo institucional </t>
  </si>
  <si>
    <t xml:space="preserve">se define los riesgos institucionales </t>
  </si>
  <si>
    <t xml:space="preserve">se elabora el mapa de riesgo </t>
  </si>
  <si>
    <t xml:space="preserve">auditorias de seguimiento y autocontrol en los procesos </t>
  </si>
  <si>
    <t xml:space="preserve">revision de los planes institucionales </t>
  </si>
  <si>
    <t xml:space="preserve">acciones correctivas </t>
  </si>
  <si>
    <t xml:space="preserve">seguimiento y monitoreo a los diferentes planes institucionales </t>
  </si>
  <si>
    <t xml:space="preserve">se elabora teniendo en cuenta las necesidades y requerimiento del talento humano </t>
  </si>
  <si>
    <t xml:space="preserve">se aplican encuestas al personal con el proposito de identificar sus necesidades </t>
  </si>
  <si>
    <t xml:space="preserve">se realiza revision de los indicadore4s </t>
  </si>
  <si>
    <t xml:space="preserve">se realiza revision de los informes generados por la oficina de control interno </t>
  </si>
  <si>
    <t xml:space="preserve">revision de los planes de mejoramiento que tengan  acciones que afecten el talento humano </t>
  </si>
  <si>
    <t xml:space="preserve">a entidad realiza los reportes de manera oportuna y adecuada </t>
  </si>
  <si>
    <t xml:space="preserve">Estan definidas las politica de t.h </t>
  </si>
  <si>
    <t xml:space="preserve">se diseño el plan estrategico de talento humano </t>
  </si>
  <si>
    <t xml:space="preserve">se realizan las actividades planeadas en talento humano </t>
  </si>
  <si>
    <t xml:space="preserve">se evalua el cumplimiento del plan estrategico </t>
  </si>
  <si>
    <t xml:space="preserve">EXISTE PROCESO DE INDUCCION Y REINDUCCION DEL PERSONAL </t>
  </si>
  <si>
    <t xml:space="preserve">SE CUENTA CON POLITICAS ADOPTADAS </t>
  </si>
  <si>
    <t>SE DISEÑARON Y APROBARON MEDIANTE ACTO ADMINISTRATIVO</t>
  </si>
  <si>
    <t xml:space="preserve">SE REALIZARN LAS ACTIVIDADES DE CONTROL INTERNO TENIENDO EN CUENTA LAS POLITICAS </t>
  </si>
  <si>
    <t xml:space="preserve">POLITICAS DE TALENTO HUMANO DISEÑADAS  EN PROCESO DE DISEÑO LAS DE LINEAS DE DEFENSAS </t>
  </si>
  <si>
    <t xml:space="preserve">DENTRO DEL PLAN ESTRATEGICO DE TALENTO HUMANO SE ENCUENTRAN DISEÑADAS LAS POLITICAS DE RETIRO DEL PERSONAL </t>
  </si>
  <si>
    <t xml:space="preserve">SE DISEÑARON ACTIVIDADES DE RETIRO DE PERSONAL </t>
  </si>
  <si>
    <t xml:space="preserve">EN CONSTRUCCION EL ACTO ADMINISTRATIVO DONDE SE DEFINEN LAS LINEAS DE DEFENDA </t>
  </si>
  <si>
    <t xml:space="preserve">PROCESO DE IMPLEMENTACION DEL PROGRAMA DE RETIRO DEL PERSONAL </t>
  </si>
  <si>
    <t xml:space="preserve">SE DISEÑARON LOS PLANES DE CAPACITACION  TENIENDO EN CUENTA LAS NECESIDADES </t>
  </si>
  <si>
    <t>SE REALIZARON LAS CAPACITACIONES</t>
  </si>
  <si>
    <t xml:space="preserve">se diseña el plan de capacitaciones, pero no  se mide el impacto del mismo, se requiere reformular los indicadores , de tal manera que permita la medicion de la adherencias a las capacitaciones </t>
  </si>
  <si>
    <t xml:space="preserve">se tiene en cuenta las necesidades de  los clientes internos y externos </t>
  </si>
  <si>
    <t xml:space="preserve">se mide el cumplimiento del plan de capacitaciones </t>
  </si>
  <si>
    <t xml:space="preserve">se requiere medir la adherencias del plan </t>
  </si>
  <si>
    <t xml:space="preserve">se realizan seguimientos e informes del cumplimiento de l as actividades </t>
  </si>
  <si>
    <t xml:space="preserve">se realiza seguimiento al cumplimiento de las actividades </t>
  </si>
  <si>
    <t xml:space="preserve">se le da cumplimiento a lo pactado en los contratos mediante  el seguimiento e infotmes de supervision </t>
  </si>
  <si>
    <t xml:space="preserve">se pactan metas </t>
  </si>
  <si>
    <t xml:space="preserve">se realiza monitoreo </t>
  </si>
  <si>
    <t xml:space="preserve">se encuentra en proceso de implementacion de las lineas de defensas </t>
  </si>
  <si>
    <t xml:space="preserve">se genera informacion financiera y se analiza los resultados de las mismas </t>
  </si>
  <si>
    <t xml:space="preserve">se cumple con los procesos y procedimientos establecidos </t>
  </si>
  <si>
    <t xml:space="preserve">se construyen indicadores </t>
  </si>
  <si>
    <t xml:space="preserve">se monitorea el cumplimiento de los indicadores </t>
  </si>
  <si>
    <t xml:space="preserve">se analizan los resultados </t>
  </si>
  <si>
    <t xml:space="preserve">se toman decisiones desde la direccion teniendo en cuenta los resultados de los indicadores </t>
  </si>
  <si>
    <t xml:space="preserve">se analizan los resultados generados de la informacion financiera y se toman decisiones </t>
  </si>
  <si>
    <t xml:space="preserve">en implmentacion </t>
  </si>
  <si>
    <t xml:space="preserve">en implementacion </t>
  </si>
  <si>
    <t xml:space="preserve">se evalua la efectividad de los controles </t>
  </si>
  <si>
    <t xml:space="preserve">seguimientos de los indicadores </t>
  </si>
  <si>
    <t xml:space="preserve">evaluacion dee informes </t>
  </si>
  <si>
    <t xml:space="preserve">generacion de planes de mejoramiento </t>
  </si>
  <si>
    <t xml:space="preserve">acciones de mejoramiento a partir de los segguimientos y monitoreos implementados </t>
  </si>
  <si>
    <t xml:space="preserve">el plan anual de audotoria es aprobado por la direccion </t>
  </si>
  <si>
    <t xml:space="preserve">se le da cumplimiento a  lo estipulado en el plan de auditoria </t>
  </si>
  <si>
    <t xml:space="preserve">se realiza el seguimiento y auditoria en los tiempos estipulados para tal fin </t>
  </si>
  <si>
    <t xml:space="preserve">se generan los imformes de audotira </t>
  </si>
  <si>
    <t xml:space="preserve">se generan los planes de seguimiento </t>
  </si>
  <si>
    <t xml:space="preserve">se le da cumplimiento a plan anual de auditoria </t>
  </si>
  <si>
    <t xml:space="preserve">se presente informe a la alta direccion poducto de l as auditorias realizadas </t>
  </si>
  <si>
    <t xml:space="preserve">se realizan las audiorias </t>
  </si>
  <si>
    <t xml:space="preserve">se genera informe preliminar </t>
  </si>
  <si>
    <t xml:space="preserve">se socializa con los responsables </t>
  </si>
  <si>
    <t>se recibe los descargos con los soportes respectivos</t>
  </si>
  <si>
    <t>se genera el informe final</t>
  </si>
  <si>
    <t xml:space="preserve">se presenta a la alta direccion </t>
  </si>
  <si>
    <t xml:space="preserve">se suscriben los planes de mejoramiento </t>
  </si>
  <si>
    <t xml:space="preserve">se toman decisiones por parte de la alta direccion teniendo en cuenta los infomes de auditoria </t>
  </si>
  <si>
    <t>se asegura un ambiente de control
que le permita disponer de las condiciones mínimas para el ejercicio del control Interno</t>
  </si>
  <si>
    <t xml:space="preserve">indicadores de eficiencia, eficacia y efectividad </t>
  </si>
  <si>
    <t>El Comité Institucional de Coordinación de Control Interno cumpla las funciones de supervisión del desempeño
del Sistema de Control Interno y de determinación de las mejoras a que haya lugar.</t>
  </si>
  <si>
    <t xml:space="preserve">existe un ambiente de control, atraves de los compromisos de la alta direccion </t>
  </si>
  <si>
    <t xml:space="preserve">se integran planeacion y control interno en el cumplimiento de los compromisos instituciones </t>
  </si>
  <si>
    <t xml:space="preserve">se orientan atraves de la direccion de la entidad los compromisos y responsabilidades </t>
  </si>
  <si>
    <t xml:space="preserve">se articulas las areas para el cumplimiento de los objetivos institucionales </t>
  </si>
  <si>
    <t xml:space="preserve">se cuenta con un codigo de integridad </t>
  </si>
  <si>
    <t xml:space="preserve">se realizo de manera participativa </t>
  </si>
  <si>
    <t xml:space="preserve">se encuentra interiorizado en cada uno de los colaboradores de la entidad </t>
  </si>
  <si>
    <t xml:space="preserve">se realiza las actividades teniendo en cuenta primoridialmente la integridad </t>
  </si>
  <si>
    <t>se atiende las políticas de transparencia, integridad y racionalización del gasto público</t>
  </si>
  <si>
    <t>La entidad rinde permanentemente cuentas de su gestión promoviendo la trasparencia, la participación y la colaboración de los grupos de valor y grupos de interés</t>
  </si>
  <si>
    <t xml:space="preserve">se cuenta con una pagina web donde se publica toda la informacion de interes para los ciudadanos </t>
  </si>
  <si>
    <t xml:space="preserve">se rinde permanentemente cuenta a la ciudadania </t>
  </si>
  <si>
    <t>La entidad establece mecanismos de fácil acceso y comprensibles para que los grupos de valor presenten sus PQRSD</t>
  </si>
  <si>
    <t>La entidad responde de manera clara, pertinente y oportuna, las PQRSD y son insumo para la mejora continua en sus procesos</t>
  </si>
  <si>
    <t xml:space="preserve">se rinde cuenta a los diferentes grupos de interes y se cuenta con oficina de atencion al ciudadano debidamente dotada y con personal capacitado </t>
  </si>
  <si>
    <t>se rinde cuenta a los diferentes grupos de interes y se cuenta con oficina de atencion al ciudadano debidamente dotada y con personal capacitado</t>
  </si>
  <si>
    <t>se cuenta con una entidad que tiene una estructura organizacional articulada con los procesos y que facilita su interacción, en función de los resultados institucionales</t>
  </si>
  <si>
    <t xml:space="preserve">se cuenta con chat interactivo </t>
  </si>
  <si>
    <t xml:space="preserve">buzones de sugerencias </t>
  </si>
  <si>
    <t xml:space="preserve">PQRS </t>
  </si>
  <si>
    <t>explicación de cómo la Entidad evidencia que está dando respuesta al requerimiento
Referencia a Procesos, Manuales/Políticas de Operación/Procedimientos/Instructivos u otros desarrollos que den cuente de su aplicación</t>
  </si>
  <si>
    <t xml:space="preserve">espacios de interaccion y participacion ciudadana </t>
  </si>
  <si>
    <t>procesos que facilitan la interaccion institucional</t>
  </si>
  <si>
    <t xml:space="preserve">se realiza el plan anual  de auditoria </t>
  </si>
  <si>
    <t>se audita los procesos</t>
  </si>
  <si>
    <t xml:space="preserve">se mide el cumplimiento </t>
  </si>
  <si>
    <t xml:space="preserve">se identifican las fortaleza y oportunidades de mejora </t>
  </si>
  <si>
    <t xml:space="preserve">a traves de las auditorias internas se establecen las acciones de mejores que conlleven al cumplimiento de los objetivos y metas instucionales </t>
  </si>
  <si>
    <t>SE DISEÑARON Y ADOPTARON LAS POLITICAS DEL MIPG</t>
  </si>
  <si>
    <t>Se diseño el plan estrategico del T.H</t>
  </si>
  <si>
    <t>matriz de criterio diferencial -politicas de t.h</t>
  </si>
  <si>
    <t xml:space="preserve">codigo de integridad </t>
  </si>
  <si>
    <t xml:space="preserve">politicas de transparencia y acceso a la informacion </t>
  </si>
  <si>
    <t xml:space="preserve">participacion ciudadana </t>
  </si>
  <si>
    <t xml:space="preserve">gestion de conocimiento y la innovacion </t>
  </si>
  <si>
    <t xml:space="preserve">plan de accion </t>
  </si>
  <si>
    <t xml:space="preserve">se tuvieron en cuenta  las politicas de gestion  y desempeño institucional </t>
  </si>
  <si>
    <t xml:space="preserve">planes debidamente adoptados e implementados </t>
  </si>
  <si>
    <t xml:space="preserve">formulación  de indicadores </t>
  </si>
  <si>
    <t xml:space="preserve">gestion del riesgo </t>
  </si>
  <si>
    <t xml:space="preserve">se realiza monitoreo de los riesgos por parte de la oficina de planeacion </t>
  </si>
  <si>
    <t xml:space="preserve">se apoya definicion de las politicas y asignacion de roles por medio de la oficina de planeacion </t>
  </si>
  <si>
    <t xml:space="preserve">racionalizacion de los tramites </t>
  </si>
  <si>
    <t xml:space="preserve">SE REALIZA DE MANERA PERMANENTE EL MONITOREO Y SEGUIMIENTO DE LOS PLANES Y PROGRAMAS INSTITUCIONALES </t>
  </si>
  <si>
    <t xml:space="preserve">ANALISIS Y SEGUIMIENTO DE LOS RIESGOS </t>
  </si>
  <si>
    <t xml:space="preserve">SEGUIMIENTO A INDICADORES </t>
  </si>
  <si>
    <t xml:space="preserve">REVSION DE LOS PQRSD </t>
  </si>
  <si>
    <t>Se realizan actividades que conlleven a la cultura del control y la evaluacion para toma de decisiones y mejora continua .</t>
  </si>
  <si>
    <t xml:space="preserve">incentiva la cultura del autocontrol, autoregulacion y autogestion </t>
  </si>
  <si>
    <t xml:space="preserve">la politica de administracion de riesgo de corrupcion se encuentra actualizada </t>
  </si>
  <si>
    <t xml:space="preserve">se encuentra adoptados los proceso y procedimientos en la entidad  y los lineamientos emitidos para el cumplimiento del desempeño institucional </t>
  </si>
  <si>
    <t xml:space="preserve">procesos ajustados al funcionamiento de la entidad </t>
  </si>
  <si>
    <t xml:space="preserve">transparencia en la gestion presupuestal y del gasto </t>
  </si>
  <si>
    <t xml:space="preserve">cumplimiento de la publicacion de la informacion  en el link de transparencia </t>
  </si>
  <si>
    <t xml:space="preserve">oficina de atencion y servicio al ciudadano </t>
  </si>
  <si>
    <t>racionalizacion de tramites, los cuales se pueden ejectutar atraves de la pagina web</t>
  </si>
  <si>
    <t xml:space="preserve">incentiva a la participacion ciudadana en la pagina web de la  entidad </t>
  </si>
  <si>
    <t xml:space="preserve">se encuentra implementada la politica de gobierno en linea intregada con el MIPG </t>
  </si>
  <si>
    <t xml:space="preserve">Se cuenta con herramienta de seguimiento al cumplimiento de los planes y programas institucionales </t>
  </si>
  <si>
    <t xml:space="preserve">se cuenta con planes y programas </t>
  </si>
  <si>
    <t xml:space="preserve">se cuenta con indicadores de procesos y de gestion </t>
  </si>
  <si>
    <t xml:space="preserve">se realiza seguimiento y evaluacion al cumplimiento de los planes y progrmas establecidos en la entidad, atraves del seguimiento a  indicadores </t>
  </si>
  <si>
    <t xml:space="preserve">se realiza  seguimiento y evaluacion al cumplimiento de los indicadores, generando informes que sirven a la direccion para  la toma de decisiones </t>
  </si>
  <si>
    <t xml:space="preserve">se cuenta herramienta que permiten tener control sobre los riesgos instituciones </t>
  </si>
  <si>
    <t xml:space="preserve">se encuentran identicados los posibles riesgos de gestion, corrupcion </t>
  </si>
  <si>
    <t xml:space="preserve">se realiza el analisis de los posibles riesgos </t>
  </si>
  <si>
    <t>se diseña la matriz de riesgo</t>
  </si>
  <si>
    <t>seguimiento a riesgos</t>
  </si>
  <si>
    <t xml:space="preserve">se realiza seguimiento a la matriz de riesgos institucional </t>
  </si>
  <si>
    <t xml:space="preserve">monitoreo permanente a la matriz de riesgo insitucional por parte de la ofiicna asesora de planeacion y control interno </t>
  </si>
  <si>
    <t xml:space="preserve">se toman decisiones basada en seguimiento y evaluacion de los riesgos </t>
  </si>
  <si>
    <t xml:space="preserve">monitorizacion y control de riesgos </t>
  </si>
  <si>
    <t xml:space="preserve">clasificacion de los riesgos </t>
  </si>
  <si>
    <t xml:space="preserve">seguimiento y control de los riesgo </t>
  </si>
  <si>
    <t xml:space="preserve">se analiza la informacion generada de los seguimientos y monitoreo realizado a los riesgos </t>
  </si>
  <si>
    <t xml:space="preserve">analisis de la informacion </t>
  </si>
  <si>
    <t xml:space="preserve">consolidacion de la informacion </t>
  </si>
  <si>
    <t xml:space="preserve">reporte de la informacion a la alta direccion </t>
  </si>
  <si>
    <t xml:space="preserve">toma de decisiones basada en informes </t>
  </si>
  <si>
    <t xml:space="preserve">al detectar la materializacion de im riesgos, se encuentra definido en el mapa de riesgo las acciones a seguir </t>
  </si>
  <si>
    <t xml:space="preserve">se analizan los riesgos y su posible impacto en caso que llegue a materializarse </t>
  </si>
  <si>
    <t xml:space="preserve">se implementan las acciones a seguir en caso de que ocurriera el riesgos </t>
  </si>
  <si>
    <t xml:space="preserve">se mide el impacto de ocurrencia de los riesgos </t>
  </si>
  <si>
    <t xml:space="preserve">se realiza un analisis de riesgos y se establecen los controles respectivos </t>
  </si>
  <si>
    <t xml:space="preserve">auditorias a los procesos </t>
  </si>
  <si>
    <t xml:space="preserve">informe de seguimiento </t>
  </si>
  <si>
    <t xml:space="preserve">planes de mejoramiento </t>
  </si>
  <si>
    <t xml:space="preserve">seguimiento al cumplimieto de los planes de mejoramiento </t>
  </si>
  <si>
    <t xml:space="preserve">planes de mejoramiento y seguimiento al cumplimiento  </t>
  </si>
  <si>
    <t xml:space="preserve">se realiza matriz de riesgo de corrupcion teniendo en cuenta el entorno y el contexto interno </t>
  </si>
  <si>
    <t xml:space="preserve">se realiza analisis del contexto interno y externo </t>
  </si>
  <si>
    <t xml:space="preserve">se clasifican los posibles riesgos </t>
  </si>
  <si>
    <t xml:space="preserve">se evaluan  los riesgos </t>
  </si>
  <si>
    <t xml:space="preserve">se analizan y se identifica los posibles controles </t>
  </si>
  <si>
    <t>se construye la matriz de riesgos analizando las posible riesgos y los controles de cada uno de ellos</t>
  </si>
  <si>
    <t xml:space="preserve">se realiza por parte de la oficina de planeacion  la monitorizacion de los riesgos </t>
  </si>
  <si>
    <t xml:space="preserve">analisis la informacion </t>
  </si>
  <si>
    <t xml:space="preserve">cumplimiento de los planes establecidos </t>
  </si>
  <si>
    <t xml:space="preserve">monitorizacion de los riesgos atraves de las auditorias de seguimientos e informes generados </t>
  </si>
  <si>
    <t>existen puntos de control en los procesos de planeacion y control interno, al igual q autocontrol realizado por cada uno dem loos encargados de llevar a cabo cada actividad.</t>
  </si>
  <si>
    <t xml:space="preserve">Puntos de control en cada uno de los procesos </t>
  </si>
  <si>
    <t xml:space="preserve">monitorizacion y control de riesgos  por la oficina asesora de control interno y planeacion  </t>
  </si>
  <si>
    <t xml:space="preserve">se encuentra definidas las responsabilidades </t>
  </si>
  <si>
    <t xml:space="preserve">una vez se analizada alguna falla en el sistema de control se procede a realizar las respectivas acciones de mejormiento  </t>
  </si>
  <si>
    <t xml:space="preserve">acciones de mejoramiento basada en los seguimiento y control </t>
  </si>
  <si>
    <t xml:space="preserve">medicion permanente y evaluacion de los controles </t>
  </si>
  <si>
    <t xml:space="preserve">se definen acciones de mejoramiento </t>
  </si>
  <si>
    <t>se  cuenta con una matriz de riesgo, la cual se le realiza monitoreo por parte de la oficina asesora de planeacion, de igual manera la oficina de control interno realiza monitoreo cuatrimestralmente</t>
  </si>
  <si>
    <t xml:space="preserve">se realiza monitoreo y seguimiento a los factores de riesgos identificados  y plasmados en la matriz de riesgo institucional </t>
  </si>
  <si>
    <t>se cuenta con mapa y matriz de riesgo</t>
  </si>
  <si>
    <t>se realizan los monitoreos y seguimientos permanentes</t>
  </si>
  <si>
    <t xml:space="preserve">se generan los informes </t>
  </si>
  <si>
    <t xml:space="preserve">se revisan el cumplimiento de los indicadores </t>
  </si>
  <si>
    <t xml:space="preserve">se realizan los informes y las acciones de mejora a que alla lugar teniendo en cuenta el seguimiento </t>
  </si>
  <si>
    <t>se realiza un analisis de los posibles riesgos asociados a  las actividades contratadas, que puedan afectar la prestacion del servicios y estas se tipifican dentro de los estudios previos anexos al contrato</t>
  </si>
  <si>
    <t>se identifican los riesgos asociados a la prestacion del sevicio.</t>
  </si>
  <si>
    <t>se evaluan y tipifican con el proposito de establecer acciones que minimizen el impacto de los mismos.</t>
  </si>
  <si>
    <t>se registrn en los estudios previos de los contratos que generen actividades que puedan afectar la prestacion del servicio de la institucion.</t>
  </si>
  <si>
    <t xml:space="preserve">se realiza analisis de los posibles riesgos que puedan afectar la prestacion del servicio </t>
  </si>
  <si>
    <t xml:space="preserve">los informes generados del monitoreo de los riesgos son llevados a la alta direccion para su conocimiento y toma de decision </t>
  </si>
  <si>
    <t xml:space="preserve">se realiza un informe ejecutivo por los responsables del monitoreo y seguimiento y es llevado a la alta direccion como insumo para la toma de decisiones </t>
  </si>
  <si>
    <t xml:space="preserve">se revisa el cumplimiento y se identifican las oportunidades de mejora </t>
  </si>
  <si>
    <t xml:space="preserve">se suscribo con los responsable del proceso </t>
  </si>
  <si>
    <t xml:space="preserve">se realiza seguimiento y monitoreo por parte de la ofiicina de control interno </t>
  </si>
  <si>
    <t>se realiza seguimiento al cumpliineto de los informes e indicadores</t>
  </si>
  <si>
    <t xml:space="preserve">se evaluan por parte de la alta direccion las fallas en los controles, teniendo en cuenta los informes generados </t>
  </si>
  <si>
    <t xml:space="preserve">revision de los informes  por parte de la alta direccion </t>
  </si>
  <si>
    <t>revision de los informes por parte de la alta direccion con el proposito de identificar las fallas que se hayan dado por falta de control o mal diseño de los mismos,</t>
  </si>
  <si>
    <t>ajuste si es necesario de los controles implementados</t>
  </si>
  <si>
    <t>se realiza una evaluacion del sistema de control interno de la entidad.</t>
  </si>
  <si>
    <t xml:space="preserve">analisis de los factores internos y externos </t>
  </si>
  <si>
    <t>revision de los informes generados de las auditorias</t>
  </si>
  <si>
    <t xml:space="preserve">revision al cumplimiento de reporte de la informacion </t>
  </si>
  <si>
    <t>revision periodica de la efectividad del sistema de control interno de la entidad.</t>
  </si>
  <si>
    <t>atraves de la plataformas digitales se realizo implementacion de los valores institucionales.</t>
  </si>
  <si>
    <t xml:space="preserve">retomar las actividades ludicas, con participacion de los estudiantes, profesores y administrativos de la entidad </t>
  </si>
  <si>
    <t>en el Comité Institucional de Gestión y Desempeño, se presentaron los resultados de la política de integridad en el FURAG 2020</t>
  </si>
  <si>
    <t>se realiza la implementacion del codigo de integridad teniendo en cuenta los valores definidos en el mismo, atraves de la publicidad en las redes sociales, ya que los estudiantes, profesores y personal administrativos se encontraban en la virtualidad.Adicionalmente, se cuenta comité de convivencia laboral, el cual se encarga de analizar  las peticiones y denuncias sobre temas de convivencia y casos de acoso laboral. 
La entidad cuenta con un Grupo de Control Interno Disciplinario, en el que se investigan casos de acoso y convivencia laboral, de acuerdo con la normativa vigente.</t>
  </si>
  <si>
    <t xml:space="preserve">En la matriz de riesgos institucional se identifican claramente los riesgos por conflictos de intereses, los cuales se identicaron,  evaluaron  y se controlan </t>
  </si>
  <si>
    <t>las areas que manejan el tema en lo refente a los conflictos de intereses son :</t>
  </si>
  <si>
    <t xml:space="preserve">control interno : cuando realiza las auditorias a los procesos </t>
  </si>
  <si>
    <t xml:space="preserve">talento humano: al realizar el proceso de selecciony vinculacion personal </t>
  </si>
  <si>
    <t xml:space="preserve">Financiera y contratacion en el desarrollo de los procesos propios del areas </t>
  </si>
  <si>
    <t xml:space="preserve">se realiza plan anticorrupcion, se evalua y se realiza seguimiento </t>
  </si>
  <si>
    <t xml:space="preserve">los responsables del reporte de informacion se encuentran definidos      adecuadamente </t>
  </si>
  <si>
    <t xml:space="preserve">Se realiza la implementacion y adherencia de las politicas de administracion del riesgo </t>
  </si>
  <si>
    <t xml:space="preserve">se realiza seguimiento y monitoreo a los riesgos </t>
  </si>
  <si>
    <t xml:space="preserve">se realiza la implementación atraves de la socializacion de los riesgos </t>
  </si>
  <si>
    <t xml:space="preserve">Se definió el plan de capacitaciones </t>
  </si>
  <si>
    <t xml:space="preserve">se realizaron capacitaciones virtuales a los diferentes equipos de trabajo </t>
  </si>
  <si>
    <t xml:space="preserve">se cuenta con un plan de capacitaciones </t>
  </si>
  <si>
    <t>Se realiza la implementacion y seguimiento de los diferentes riesgos institucionales .</t>
  </si>
  <si>
    <t>se evaluan los indicadores y se realiza seguimientos</t>
  </si>
  <si>
    <t>la direccion de  la entidad asume la responsabilidad y el compromiso de establecer los niveles de responsabilidad y
autoridad apropiados para la consecución de los objetivos del Sistema de Control Interno</t>
  </si>
  <si>
    <t xml:space="preserve">En el marco de las auditorías internas, seguimientos y evaluaciones realizadas, se observó que existe compromiso de la direccion para el acompañamiento a la dimensionn de control interno </t>
  </si>
  <si>
    <t xml:space="preserve">se enfoca en la gestion de los resultados teniendo en cuenta la integridad </t>
  </si>
  <si>
    <t xml:space="preserve">se cuenta con una entidad que tiene una estructura organizacional articulada con los procesos y que facilita su interacción, en función de los resultados institucionales  </t>
  </si>
  <si>
    <t>planes del MIPG implementados en la entidad, producto de esta evaluación se recomendó a primera y segunda línea de defensa documentar en la Matriz Integrral de Riesgos las acciones en caso de desviaciones y/o excepciones.</t>
  </si>
  <si>
    <t>politicas institucionales adoptadas, En las auditorías internas en el primer semestre, se aplicó la metodología de evaluación de los riesgos, en la cual se verificó el monitoreo de los riesgos identificados</t>
  </si>
  <si>
    <t>En los lineamiento para la Gestión Intregral de Riesgos, se establece que el monitoreo de los riesgos se realiza así:
Monitoreo periódico de riesgos y eventos de materialización</t>
  </si>
  <si>
    <t xml:space="preserve"> El Sistema de Control Interno es efectivo, dado que se están aplicando  los controles diseñados en la entidad para dar cumplimiento a los cinco componentes del Sistema. En el marco de las auditorías internas, seguimientos y evaluaciones realizadas por la Oficina de Control Interno, se recomendó seguir fortaleciendo en los colaboradores la aplicación de los controles, con el propósito que se mitige la materialización de los riesgos y se dé cumplimiento a los objetivos institucionales. se realiza evaluacion y seguimineto permanente teniendo encuenta el cronograma de trabajo establecido y el plan de auditoria  </t>
  </si>
  <si>
    <t xml:space="preserve">La entidad  cuenta con roles, competencia y responsabilidades de cada una de las Líneas de Defensa que permite la toma de decisiones, en el marco del Sistema Integrado de Gestión y en la aplicación de las políticas del Modelo Integrado de Planeación y Gestión, así como del Sistema de Control Interno, se tienen claras las responsabilidades de cada una de las líneas de defensa, los controles diseñados en la entidad para cada rol y la aplicación de los mismos. la direccion toma decisiones basada en los informes de evaluacion del sistema de control interno, indicadores y oportunidades de mejoramiento identificadas </t>
  </si>
  <si>
    <t>La entidad ha diseñado controles frente a sus procesos, subprocesos, actividades, programas, proyectos y planes de la entidad, los cuales se han implementado y monitoreado por la primera y segunda línea de Defensa, en cumplimiento de la normativa vigente, las directrices internas y las políticas establecidas en el Modelo Integrado de Planeación y Gestión,  se realiza seguimiento a  las actividades y se identifican los riesgos con el propsito de eliminar, disminuir o mitigar los riesgos, que puedan afectar la prestacion del servicio.</t>
  </si>
  <si>
    <r>
      <t xml:space="preserve">La entidad cuenta con actividades de monitoreo permanente por parte de la primera y segunda línea de Defensa, a través de ejercicios de autoevaluación. Así mismo, la Oficina de Control Interno en su rol de tercera línea de Defensa realiza evaluación independiente a los procesos, actividades, programas, planes y proyectos que gestiona la entidad. se realiza seguimiento y monitoreo al cumplimiento de las normas que regulan la informacion y comunicación institucional, se cuenta con una oficina de atencion al usuario, politicas de manejo de informacion, politicas de gestion documental que permiten brindarle un mejor servicio a los usuario del INFOTEP. </t>
    </r>
    <r>
      <rPr>
        <b/>
        <sz val="12"/>
        <color theme="1"/>
        <rFont val="Arial"/>
        <family val="2"/>
      </rPr>
      <t>DEBILIDADES</t>
    </r>
    <r>
      <rPr>
        <sz val="12"/>
        <color theme="1"/>
        <rFont val="Arial"/>
        <family val="2"/>
      </rPr>
      <t>:se debe establecer una metodologia que permita documentar y formalizar el esquema de lineas de defensa  por parte del comite de cordinacion de control interno</t>
    </r>
  </si>
  <si>
    <r>
      <t>ha tenido avances significativos, se maneja atraves de la plataforma los tramites a los que mas accede los grupos de interes, se tramitan los PQRSD, existen chat interactivo, se implementaron las clases virtuales obedeciendo a los cambios que trajo consigo el virus que hoy atraviesa la poblacion mundial, de los cuales Colombia y por ende el Municipio de San Juan que es donde funciona el INFOTEP, ha impulsado mas el uso de las TIC"s, tambien cuenta con políticas, directrices y mecanismos de consecución, captura, procesamiento y generación de datos dentro y en el entorno de la entidad, que permiten divulgar los resultados, las mejoras en la gestión administrativa y procurar que la información y la comunicación sea adecuada a las necesidades específicas de los grupos de valor.</t>
    </r>
    <r>
      <rPr>
        <b/>
        <sz val="12"/>
        <color theme="1"/>
        <rFont val="Arial"/>
        <family val="2"/>
      </rPr>
      <t>DEBILIDADES</t>
    </r>
    <r>
      <rPr>
        <sz val="12"/>
        <color theme="1"/>
        <rFont val="Arial"/>
        <family val="2"/>
      </rPr>
      <t>: implementar canales de denuncias. Permitir la consulta y radicacion de PQRSD este habilitada para dispositivos moviles.S debe contar con aplicaciones moviles de acuerdo con las capacidads de la entidad como estrategia para interactuar de manera virtual con los ciudadanos. Implementar un sistema de gestion de PQRSD que permita al ciudadano hacer seguimiento al estado de sus peticiones, quejas reclamos y solicitudes y denuncias de forma facil y oportuna.</t>
    </r>
  </si>
  <si>
    <r>
      <t xml:space="preserve">Con respecto al componente de ambiente de control, se observó que se cuenta con las condiciones para el ejercicio de control interno, demostrando compromiso con la integridad, con una adecuada supervisión por parte del Comité Institucional de Control Interno; en la planeación estratégica define roles y responsabilidades para controlar riesgos específicos y políticas de riesgo, se cuenta con las condiciones para realizar las auditorias de control y seguimiento en la entidad, existen los planes, proyectos y programas institucionales legalmente adoptados e implementados en la institucion. Se cuenta con codigo  de integridad realizado de manera participativa </t>
    </r>
    <r>
      <rPr>
        <b/>
        <sz val="12"/>
        <rFont val="Arial"/>
        <family val="2"/>
      </rPr>
      <t>DEBILIDADES</t>
    </r>
    <r>
      <rPr>
        <sz val="12"/>
        <rFont val="Arial"/>
        <family val="2"/>
      </rPr>
      <t>:  Falta definir lineamientos en relacion a la programacion y seguimiento por parte de la alta direccion y el comite institucional de control interno de manera articulada o cada uno en cumplimiento de sus competencias. se debe implementar canales de denuncia y seguimiento frente a situaciones disciplinarias y de conflictos de interes que faciliten la formulacion e implementacion de oportunas acciones de control y soncion de los conflictos de interes desde el sistema de control interno efctura vrificacion.</t>
    </r>
  </si>
  <si>
    <r>
      <t xml:space="preserve">La gestión de riesgos de la entidad, permite identificar, evaluar y gestionar eventos potenciales, tanto internos como externos, que pueden afectar el logro de los objetivos institucionales. Cuenta con la identificación del contexto interno y externo. Adicionalmente, identifica y gestiona los riesgos de corrupción. se idenfican los riesgo, se analizan,evaluan y se identifican los controles necesarios que permitan eliminar, disminuir, o mitigar el riesgo. </t>
    </r>
    <r>
      <rPr>
        <b/>
        <sz val="12"/>
        <color theme="1"/>
        <rFont val="Arial"/>
        <family val="2"/>
      </rPr>
      <t xml:space="preserve">DEBILIDADES </t>
    </r>
    <r>
      <rPr>
        <sz val="12"/>
        <color theme="1"/>
        <rFont val="Arial"/>
        <family val="2"/>
      </rPr>
      <t>:se deben identificar los riesgos de conflictos de interes que puedan presentarse en la gestion del talento humano para la gestion preventiva de los mismos y los mecanismos de control.</t>
    </r>
  </si>
  <si>
    <t xml:space="preserve">Los componentes del Sistema de Control Interno se encuetran operando juntos y de manera coordinada, están presentes los controles en la documentación del Sistema Integrado de Gestión de la entidad y en la normativa interna y externa relacionada con cada una de las políticas del Modelo Integrado de Planeación.
A través de la evaluación con enfoque integral realizada por la Oficina de Control Interno como Tercera Línea de Defensa se concluye que el Sistema de Control Interno de la entidad está operando y es sostenible, en cumplimiento a los objetivos y metas institucionales.A  todos los niveles y procesos se encuentran operando de manera integrada  </t>
  </si>
  <si>
    <t>FOR-INFOTEP-SCI-015</t>
  </si>
  <si>
    <t xml:space="preserve">INFORME DE EVALUACIÓN DEL SISTEMA DE CONTROL INTERNO </t>
  </si>
  <si>
    <t>PAGINA 1 DE 1</t>
  </si>
  <si>
    <t>VERSIÓN 0</t>
  </si>
  <si>
    <t>Julio-Diciembre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</si>
</sst>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0.000"/>
    <numFmt numFmtId="166" formatCode="0.0000"/>
    <numFmt numFmtId="167" formatCode="0.000000"/>
  </numFmts>
  <fonts count="54" x14ac:knownFonts="1">
    <font>
      <sz val="10"/>
      <color theme="1"/>
      <name val="Arial"/>
      <family val="2"/>
    </font>
    <font>
      <b/>
      <sz val="10"/>
      <color theme="1"/>
      <name val="Arial"/>
      <family val="2"/>
    </font>
    <font>
      <b/>
      <sz val="10"/>
      <color indexed="18"/>
      <name val="Arial"/>
      <family val="2"/>
    </font>
    <font>
      <u/>
      <sz val="10"/>
      <color theme="10"/>
      <name val="Arial"/>
      <family val="2"/>
    </font>
    <font>
      <sz val="10"/>
      <name val="Arial"/>
      <family val="2"/>
    </font>
    <font>
      <b/>
      <i/>
      <sz val="10"/>
      <name val="Arial"/>
      <family val="2"/>
    </font>
    <font>
      <b/>
      <sz val="12"/>
      <color theme="0"/>
      <name val="Arial"/>
      <family val="2"/>
    </font>
    <font>
      <b/>
      <sz val="12"/>
      <name val="Arial"/>
      <family val="2"/>
    </font>
    <font>
      <sz val="10"/>
      <color theme="1"/>
      <name val="Calibri"/>
      <family val="2"/>
      <scheme val="minor"/>
    </font>
    <font>
      <b/>
      <i/>
      <sz val="10"/>
      <color theme="1"/>
      <name val="Arial"/>
      <family val="2"/>
    </font>
    <font>
      <sz val="12"/>
      <name val="Times New Roman"/>
      <family val="1"/>
    </font>
    <font>
      <sz val="10"/>
      <name val="Arial Narrow"/>
      <family val="2"/>
    </font>
    <font>
      <b/>
      <sz val="14"/>
      <name val="Arial Narrow"/>
      <family val="2"/>
    </font>
    <font>
      <b/>
      <u/>
      <sz val="11"/>
      <name val="Arial Narrow"/>
      <family val="2"/>
    </font>
    <font>
      <b/>
      <sz val="10"/>
      <name val="Arial Narrow"/>
      <family val="2"/>
    </font>
    <font>
      <b/>
      <sz val="11"/>
      <name val="Arial Narrow"/>
      <family val="2"/>
    </font>
    <font>
      <b/>
      <sz val="9"/>
      <name val="Arial Narrow"/>
      <family val="2"/>
    </font>
    <font>
      <b/>
      <i/>
      <u/>
      <sz val="9"/>
      <name val="Arial Narrow"/>
      <family val="2"/>
    </font>
    <font>
      <sz val="9"/>
      <name val="Arial Narrow"/>
      <family val="2"/>
    </font>
    <font>
      <sz val="11"/>
      <name val="Arial Narrow"/>
      <family val="2"/>
    </font>
    <font>
      <sz val="12"/>
      <color theme="1" tint="0.34998626667073579"/>
      <name val="Arial Narrow"/>
      <family val="2"/>
    </font>
    <font>
      <sz val="11"/>
      <color theme="1"/>
      <name val="Arial Narrow"/>
      <family val="2"/>
    </font>
    <font>
      <b/>
      <sz val="11"/>
      <color theme="1"/>
      <name val="Arial Narrow"/>
      <family val="2"/>
    </font>
    <font>
      <u/>
      <sz val="11"/>
      <color theme="10"/>
      <name val="Arial Narrow"/>
      <family val="2"/>
    </font>
    <font>
      <b/>
      <sz val="11"/>
      <color theme="0"/>
      <name val="Arial Narrow"/>
      <family val="2"/>
    </font>
    <font>
      <sz val="11"/>
      <color theme="0"/>
      <name val="Arial Narrow"/>
      <family val="2"/>
    </font>
    <font>
      <b/>
      <u/>
      <sz val="11"/>
      <color theme="0"/>
      <name val="Arial Narrow"/>
      <family val="2"/>
    </font>
    <font>
      <i/>
      <sz val="11"/>
      <color theme="0"/>
      <name val="Arial Narrow"/>
      <family val="2"/>
    </font>
    <font>
      <b/>
      <sz val="11"/>
      <color theme="1" tint="0.249977111117893"/>
      <name val="Arial Narrow"/>
      <family val="2"/>
    </font>
    <font>
      <b/>
      <sz val="10"/>
      <color theme="1"/>
      <name val="Arial Narrow"/>
      <family val="2"/>
    </font>
    <font>
      <sz val="10"/>
      <color theme="1"/>
      <name val="Arial Narrow"/>
      <family val="2"/>
    </font>
    <font>
      <sz val="10"/>
      <color rgb="FFFF0000"/>
      <name val="Arial"/>
      <family val="2"/>
    </font>
    <font>
      <sz val="10"/>
      <color rgb="FFFF0000"/>
      <name val="Arial Narrow"/>
      <family val="2"/>
    </font>
    <font>
      <b/>
      <sz val="10"/>
      <color rgb="FFFF0000"/>
      <name val="Arial"/>
      <family val="2"/>
    </font>
    <font>
      <b/>
      <sz val="12"/>
      <color rgb="FFFF0000"/>
      <name val="Arial"/>
      <family val="2"/>
    </font>
    <font>
      <b/>
      <sz val="18"/>
      <color theme="0"/>
      <name val="Arial"/>
      <family val="2"/>
    </font>
    <font>
      <sz val="20"/>
      <color rgb="FFFF0000"/>
      <name val="Arial"/>
      <family val="2"/>
    </font>
    <font>
      <b/>
      <sz val="16"/>
      <color theme="1"/>
      <name val="Arial"/>
      <family val="2"/>
    </font>
    <font>
      <b/>
      <sz val="12"/>
      <name val="Arial Narrow"/>
      <family val="2"/>
    </font>
    <font>
      <b/>
      <sz val="16"/>
      <name val="Arial Narrow"/>
      <family val="2"/>
    </font>
    <font>
      <b/>
      <sz val="20"/>
      <color theme="0"/>
      <name val="Arial Narrow"/>
      <family val="2"/>
    </font>
    <font>
      <b/>
      <sz val="14"/>
      <color theme="0"/>
      <name val="Arial Narrow"/>
      <family val="2"/>
    </font>
    <font>
      <b/>
      <sz val="20"/>
      <color theme="0"/>
      <name val="Arial"/>
      <family val="2"/>
    </font>
    <font>
      <b/>
      <sz val="10"/>
      <name val="Arial"/>
      <family val="2"/>
    </font>
    <font>
      <b/>
      <u/>
      <sz val="12"/>
      <color theme="0"/>
      <name val="Arial"/>
      <family val="2"/>
    </font>
    <font>
      <sz val="18"/>
      <color theme="1"/>
      <name val="Arial"/>
      <family val="2"/>
    </font>
    <font>
      <sz val="11"/>
      <color rgb="FFFF0000"/>
      <name val="Arial Narrow"/>
      <family val="2"/>
    </font>
    <font>
      <b/>
      <sz val="11"/>
      <color rgb="FFFF0000"/>
      <name val="Arial Narrow"/>
      <family val="2"/>
    </font>
    <font>
      <sz val="25"/>
      <color theme="1"/>
      <name val="Arial"/>
      <family val="2"/>
    </font>
    <font>
      <sz val="12"/>
      <color theme="1"/>
      <name val="Arial"/>
      <family val="2"/>
    </font>
    <font>
      <i/>
      <sz val="11"/>
      <color theme="1"/>
      <name val="Arial Narrow"/>
      <family val="2"/>
    </font>
    <font>
      <sz val="12"/>
      <name val="Arial"/>
      <family val="2"/>
    </font>
    <font>
      <b/>
      <sz val="12"/>
      <color theme="1"/>
      <name val="Arial"/>
      <family val="2"/>
    </font>
    <font>
      <sz val="14"/>
      <color theme="1"/>
      <name val="Arial Narrow"/>
      <family val="2"/>
    </font>
  </fonts>
  <fills count="1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lightTrellis">
        <fgColor theme="0" tint="-0.14996795556505021"/>
        <bgColor theme="0"/>
      </patternFill>
    </fill>
    <fill>
      <patternFill patternType="solid">
        <fgColor theme="4" tint="0.7999816888943144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249977111117893"/>
        <bgColor indexed="64"/>
      </patternFill>
    </fill>
    <fill>
      <patternFill patternType="solid">
        <fgColor theme="2" tint="-0.249977111117893"/>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auto="1"/>
      </left>
      <right/>
      <top style="hair">
        <color auto="1"/>
      </top>
      <bottom style="hair">
        <color auto="1"/>
      </bottom>
      <diagonal/>
    </border>
    <border>
      <left style="double">
        <color indexed="64"/>
      </left>
      <right/>
      <top style="double">
        <color indexed="64"/>
      </top>
      <bottom/>
      <diagonal/>
    </border>
    <border>
      <left/>
      <right style="thin">
        <color theme="0"/>
      </right>
      <top style="double">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hair">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hair">
        <color rgb="FF81829A"/>
      </bottom>
      <diagonal/>
    </border>
    <border>
      <left style="thin">
        <color rgb="FF81829A"/>
      </left>
      <right/>
      <top style="hair">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hair">
        <color indexed="64"/>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s>
  <cellStyleXfs count="6">
    <xf numFmtId="0" fontId="0" fillId="0" borderId="0"/>
    <xf numFmtId="0" fontId="2" fillId="4" borderId="0"/>
    <xf numFmtId="0" fontId="3" fillId="0" borderId="0" applyNumberFormat="0" applyFill="0" applyBorder="0" applyAlignment="0" applyProtection="0">
      <alignment vertical="top"/>
      <protection locked="0"/>
    </xf>
    <xf numFmtId="0" fontId="8" fillId="0" borderId="0"/>
    <xf numFmtId="0" fontId="4" fillId="0" borderId="0"/>
    <xf numFmtId="0" fontId="10" fillId="0" borderId="0"/>
  </cellStyleXfs>
  <cellXfs count="503">
    <xf numFmtId="0" fontId="0" fillId="0" borderId="0" xfId="0"/>
    <xf numFmtId="0" fontId="6" fillId="0" borderId="0" xfId="0" applyFont="1" applyFill="1" applyBorder="1" applyAlignment="1">
      <alignment vertical="center"/>
    </xf>
    <xf numFmtId="0" fontId="7" fillId="0" borderId="0" xfId="0" applyFont="1" applyFill="1" applyBorder="1" applyAlignment="1">
      <alignment horizontal="center" vertical="center" wrapText="1"/>
    </xf>
    <xf numFmtId="0" fontId="0" fillId="0" borderId="0" xfId="0" applyBorder="1"/>
    <xf numFmtId="0" fontId="0" fillId="0" borderId="0" xfId="0" applyFill="1" applyBorder="1"/>
    <xf numFmtId="0" fontId="0" fillId="0" borderId="0" xfId="0" applyBorder="1" applyAlignment="1">
      <alignment horizontal="center"/>
    </xf>
    <xf numFmtId="0" fontId="0" fillId="0" borderId="0" xfId="0" applyBorder="1" applyAlignment="1">
      <alignment horizontal="left"/>
    </xf>
    <xf numFmtId="0" fontId="11" fillId="0" borderId="0" xfId="4" applyFont="1" applyProtection="1"/>
    <xf numFmtId="0" fontId="11" fillId="0" borderId="29" xfId="4" applyFont="1" applyBorder="1" applyProtection="1"/>
    <xf numFmtId="0" fontId="14" fillId="0" borderId="0" xfId="4" applyFont="1" applyBorder="1" applyAlignment="1" applyProtection="1">
      <alignment horizontal="left" vertical="center" wrapText="1"/>
    </xf>
    <xf numFmtId="0" fontId="11" fillId="0" borderId="0" xfId="4" applyFont="1" applyBorder="1" applyAlignment="1" applyProtection="1">
      <alignment horizontal="left" vertical="center" wrapText="1"/>
    </xf>
    <xf numFmtId="0" fontId="11" fillId="0" borderId="0" xfId="4" quotePrefix="1"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top" wrapText="1"/>
    </xf>
    <xf numFmtId="0" fontId="16" fillId="0" borderId="0" xfId="5" applyFont="1" applyFill="1" applyBorder="1" applyAlignment="1" applyProtection="1">
      <alignment horizontal="left" vertical="top" wrapText="1" readingOrder="1"/>
    </xf>
    <xf numFmtId="0" fontId="21" fillId="2" borderId="0" xfId="0" applyFont="1" applyFill="1"/>
    <xf numFmtId="1" fontId="21" fillId="2" borderId="0" xfId="0" applyNumberFormat="1" applyFont="1" applyFill="1" applyBorder="1" applyAlignment="1">
      <alignment horizontal="center" vertical="center"/>
    </xf>
    <xf numFmtId="0" fontId="21" fillId="2" borderId="0" xfId="0" applyFont="1" applyFill="1" applyBorder="1" applyAlignment="1">
      <alignment horizontal="justify" vertical="center" wrapText="1"/>
    </xf>
    <xf numFmtId="0" fontId="21" fillId="2" borderId="0" xfId="0" applyFont="1" applyFill="1" applyBorder="1"/>
    <xf numFmtId="0" fontId="16" fillId="2" borderId="12" xfId="0" applyFont="1" applyFill="1" applyBorder="1" applyAlignment="1" applyProtection="1">
      <alignment vertical="center"/>
    </xf>
    <xf numFmtId="0" fontId="23" fillId="2" borderId="0" xfId="2" applyFont="1" applyFill="1" applyAlignment="1" applyProtection="1">
      <alignment horizontal="center" vertical="center"/>
    </xf>
    <xf numFmtId="0" fontId="24" fillId="0" borderId="0" xfId="0" applyFont="1" applyFill="1" applyAlignment="1" applyProtection="1">
      <alignment vertical="center" wrapText="1"/>
      <protection locked="0"/>
    </xf>
    <xf numFmtId="0" fontId="21" fillId="0" borderId="0" xfId="0" applyFont="1"/>
    <xf numFmtId="0" fontId="21" fillId="0" borderId="10"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0" xfId="0" applyFont="1" applyAlignment="1">
      <alignment vertical="center"/>
    </xf>
    <xf numFmtId="0" fontId="28" fillId="11" borderId="27" xfId="0" applyFont="1" applyFill="1" applyBorder="1" applyAlignment="1">
      <alignment horizontal="center" vertical="center" wrapText="1"/>
    </xf>
    <xf numFmtId="0" fontId="28" fillId="11" borderId="28" xfId="0" applyFont="1" applyFill="1" applyBorder="1" applyAlignment="1">
      <alignment horizontal="center" vertical="center" wrapText="1"/>
    </xf>
    <xf numFmtId="0" fontId="0" fillId="2" borderId="51" xfId="0" applyFill="1" applyBorder="1"/>
    <xf numFmtId="0" fontId="0" fillId="2" borderId="52" xfId="0" applyFill="1" applyBorder="1"/>
    <xf numFmtId="0" fontId="0" fillId="2" borderId="53" xfId="0" applyFill="1" applyBorder="1"/>
    <xf numFmtId="0" fontId="0" fillId="2" borderId="54" xfId="0" applyFill="1" applyBorder="1"/>
    <xf numFmtId="0" fontId="0" fillId="2" borderId="0" xfId="0" applyFill="1" applyBorder="1"/>
    <xf numFmtId="0" fontId="0" fillId="2" borderId="55" xfId="0" applyFill="1" applyBorder="1"/>
    <xf numFmtId="0" fontId="7" fillId="2" borderId="29" xfId="0" applyFont="1" applyFill="1" applyBorder="1" applyAlignment="1">
      <alignment horizontal="center" vertical="center"/>
    </xf>
    <xf numFmtId="0" fontId="7" fillId="2" borderId="55" xfId="0" applyFont="1" applyFill="1" applyBorder="1" applyAlignment="1">
      <alignmen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pplyAlignment="1">
      <alignment vertical="center"/>
    </xf>
    <xf numFmtId="0" fontId="9" fillId="2" borderId="0" xfId="0" applyFont="1" applyFill="1" applyBorder="1"/>
    <xf numFmtId="0" fontId="0" fillId="2" borderId="56" xfId="0" applyFill="1" applyBorder="1"/>
    <xf numFmtId="0" fontId="0" fillId="2" borderId="57" xfId="0" applyFill="1" applyBorder="1"/>
    <xf numFmtId="0" fontId="0" fillId="2" borderId="58" xfId="0" applyFill="1" applyBorder="1"/>
    <xf numFmtId="0" fontId="0" fillId="2" borderId="0" xfId="0" applyFill="1"/>
    <xf numFmtId="0" fontId="1" fillId="2" borderId="0" xfId="0" applyFont="1" applyFill="1" applyAlignment="1">
      <alignment wrapText="1"/>
    </xf>
    <xf numFmtId="0" fontId="18" fillId="2" borderId="12" xfId="0" applyFont="1" applyFill="1" applyBorder="1" applyAlignment="1" applyProtection="1">
      <alignment vertical="center" wrapText="1"/>
    </xf>
    <xf numFmtId="0" fontId="25" fillId="2" borderId="0" xfId="0" applyFont="1" applyFill="1" applyBorder="1"/>
    <xf numFmtId="0" fontId="25" fillId="2" borderId="0" xfId="0" applyFont="1" applyFill="1"/>
    <xf numFmtId="0" fontId="0" fillId="0" borderId="1" xfId="0" applyBorder="1"/>
    <xf numFmtId="0" fontId="7" fillId="0" borderId="64" xfId="0" applyFont="1" applyFill="1" applyBorder="1" applyAlignment="1">
      <alignment vertical="center"/>
    </xf>
    <xf numFmtId="0" fontId="0" fillId="0" borderId="64" xfId="0" applyBorder="1"/>
    <xf numFmtId="9" fontId="7" fillId="0" borderId="0" xfId="0" applyNumberFormat="1" applyFont="1" applyFill="1" applyBorder="1" applyAlignment="1">
      <alignment vertical="center"/>
    </xf>
    <xf numFmtId="0" fontId="34" fillId="2" borderId="0" xfId="0" applyFont="1" applyFill="1" applyBorder="1" applyAlignment="1">
      <alignment horizontal="center" vertical="center" wrapText="1"/>
    </xf>
    <xf numFmtId="0" fontId="25" fillId="2" borderId="0" xfId="0" applyFont="1" applyFill="1" applyBorder="1" applyAlignment="1">
      <alignment vertical="center"/>
    </xf>
    <xf numFmtId="0" fontId="21" fillId="2" borderId="0" xfId="0" applyFont="1" applyFill="1" applyBorder="1" applyAlignment="1">
      <alignment vertical="center"/>
    </xf>
    <xf numFmtId="0" fontId="34" fillId="2" borderId="0" xfId="0" applyFont="1" applyFill="1" applyBorder="1"/>
    <xf numFmtId="0" fontId="33" fillId="2" borderId="0" xfId="0" applyFont="1" applyFill="1" applyBorder="1" applyAlignment="1">
      <alignment wrapText="1"/>
    </xf>
    <xf numFmtId="49" fontId="0" fillId="2" borderId="0" xfId="0" applyNumberFormat="1" applyFill="1" applyBorder="1" applyAlignment="1">
      <alignment horizontal="left" vertical="top" wrapText="1"/>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0" fillId="0" borderId="71" xfId="0" applyBorder="1"/>
    <xf numFmtId="0" fontId="6" fillId="16" borderId="45" xfId="0" applyFont="1" applyFill="1" applyBorder="1" applyAlignment="1">
      <alignment horizontal="center" vertical="center" wrapText="1"/>
    </xf>
    <xf numFmtId="0" fontId="0" fillId="0" borderId="1" xfId="0" applyBorder="1" applyAlignment="1">
      <alignment horizontal="left"/>
    </xf>
    <xf numFmtId="0" fontId="36"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11" fillId="0" borderId="0" xfId="4" applyFont="1" applyBorder="1" applyAlignment="1" applyProtection="1">
      <alignment vertical="top" wrapText="1"/>
    </xf>
    <xf numFmtId="0" fontId="11" fillId="0" borderId="100" xfId="4" applyFont="1" applyBorder="1" applyProtection="1"/>
    <xf numFmtId="0" fontId="11" fillId="0" borderId="101" xfId="4" applyFont="1" applyBorder="1" applyProtection="1"/>
    <xf numFmtId="0" fontId="11" fillId="0" borderId="102" xfId="4" applyFont="1" applyBorder="1" applyProtection="1"/>
    <xf numFmtId="0" fontId="11" fillId="0" borderId="103" xfId="4" applyFont="1" applyBorder="1" applyProtection="1"/>
    <xf numFmtId="0" fontId="11" fillId="0" borderId="101" xfId="4" applyFont="1" applyBorder="1" applyAlignment="1" applyProtection="1"/>
    <xf numFmtId="0" fontId="11" fillId="0" borderId="100" xfId="4" applyFont="1" applyBorder="1" applyAlignment="1" applyProtection="1">
      <alignment vertical="top" wrapText="1"/>
    </xf>
    <xf numFmtId="0" fontId="11" fillId="0" borderId="101" xfId="4" applyFont="1" applyBorder="1" applyAlignment="1" applyProtection="1">
      <alignment vertical="top" wrapText="1"/>
    </xf>
    <xf numFmtId="0" fontId="11" fillId="0" borderId="104" xfId="4" applyFont="1" applyBorder="1" applyProtection="1"/>
    <xf numFmtId="0" fontId="11" fillId="0" borderId="105" xfId="4" applyFont="1" applyBorder="1" applyProtection="1"/>
    <xf numFmtId="0" fontId="11" fillId="0" borderId="106" xfId="4" applyFont="1" applyBorder="1" applyProtection="1"/>
    <xf numFmtId="0" fontId="11" fillId="0" borderId="0" xfId="4" applyFont="1" applyBorder="1" applyProtection="1"/>
    <xf numFmtId="0" fontId="24" fillId="3" borderId="0" xfId="0" applyFont="1" applyFill="1" applyBorder="1" applyAlignment="1">
      <alignment horizontal="center" vertical="center" wrapText="1"/>
    </xf>
    <xf numFmtId="2" fontId="25" fillId="2" borderId="0" xfId="0" applyNumberFormat="1" applyFont="1" applyFill="1" applyBorder="1"/>
    <xf numFmtId="0" fontId="25" fillId="0" borderId="0" xfId="0" applyFont="1" applyFill="1" applyBorder="1"/>
    <xf numFmtId="2" fontId="25" fillId="0" borderId="0" xfId="0" applyNumberFormat="1" applyFont="1" applyFill="1" applyBorder="1"/>
    <xf numFmtId="0" fontId="19" fillId="0" borderId="13"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8" fillId="15" borderId="1" xfId="3" applyNumberFormat="1" applyFont="1" applyFill="1" applyBorder="1" applyAlignment="1" applyProtection="1">
      <alignment horizontal="center" vertical="center" wrapText="1"/>
      <protection locked="0"/>
    </xf>
    <xf numFmtId="0" fontId="38" fillId="14" borderId="1" xfId="3" applyNumberFormat="1" applyFont="1" applyFill="1" applyBorder="1" applyAlignment="1" applyProtection="1">
      <alignment horizontal="center" vertical="center" wrapText="1"/>
      <protection locked="0"/>
    </xf>
    <xf numFmtId="0" fontId="38" fillId="13" borderId="1" xfId="3" applyNumberFormat="1" applyFont="1" applyFill="1" applyBorder="1" applyAlignment="1" applyProtection="1">
      <alignment horizontal="center" vertical="center" wrapText="1"/>
      <protection locked="0"/>
    </xf>
    <xf numFmtId="0" fontId="38" fillId="12" borderId="1" xfId="3" applyNumberFormat="1" applyFont="1" applyFill="1" applyBorder="1" applyAlignment="1" applyProtection="1">
      <alignment horizontal="center" vertical="center" wrapText="1"/>
      <protection locked="0"/>
    </xf>
    <xf numFmtId="0" fontId="19" fillId="2" borderId="0" xfId="0" applyFont="1" applyFill="1"/>
    <xf numFmtId="0" fontId="15" fillId="17" borderId="1" xfId="0" applyFont="1" applyFill="1" applyBorder="1" applyAlignment="1">
      <alignment horizontal="center" vertical="center"/>
    </xf>
    <xf numFmtId="0" fontId="19" fillId="17" borderId="1" xfId="0" applyFont="1" applyFill="1" applyBorder="1" applyAlignment="1">
      <alignment horizontal="center" vertical="center"/>
    </xf>
    <xf numFmtId="0" fontId="6" fillId="16" borderId="78" xfId="0" applyFont="1" applyFill="1" applyBorder="1" applyAlignment="1">
      <alignment horizontal="center" vertical="center" wrapText="1"/>
    </xf>
    <xf numFmtId="0" fontId="6" fillId="3" borderId="70"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35" fillId="16" borderId="45" xfId="0" applyFont="1" applyFill="1" applyBorder="1" applyAlignment="1">
      <alignment horizontal="center" vertical="center" wrapText="1"/>
    </xf>
    <xf numFmtId="0" fontId="45" fillId="0" borderId="0" xfId="0" applyFont="1" applyBorder="1" applyAlignment="1">
      <alignment horizontal="center" wrapText="1"/>
    </xf>
    <xf numFmtId="0" fontId="35" fillId="6"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10" borderId="1" xfId="0" applyFont="1" applyFill="1" applyBorder="1" applyAlignment="1">
      <alignment horizontal="center" vertical="center" wrapText="1"/>
    </xf>
    <xf numFmtId="0" fontId="40" fillId="3" borderId="1" xfId="0" applyFont="1" applyFill="1" applyBorder="1" applyAlignment="1">
      <alignment horizontal="center" vertical="center"/>
    </xf>
    <xf numFmtId="2" fontId="46" fillId="2" borderId="0" xfId="0" applyNumberFormat="1" applyFont="1" applyFill="1" applyBorder="1"/>
    <xf numFmtId="2" fontId="46" fillId="0" borderId="0" xfId="0" applyNumberFormat="1" applyFont="1" applyFill="1" applyBorder="1"/>
    <xf numFmtId="0" fontId="46" fillId="2" borderId="0" xfId="0" applyFont="1" applyFill="1"/>
    <xf numFmtId="0" fontId="21" fillId="2" borderId="0" xfId="0" applyFont="1" applyFill="1" applyProtection="1"/>
    <xf numFmtId="1" fontId="21" fillId="2" borderId="0" xfId="0" applyNumberFormat="1" applyFont="1" applyFill="1" applyBorder="1" applyAlignment="1" applyProtection="1">
      <alignment horizontal="center" vertical="center"/>
    </xf>
    <xf numFmtId="0" fontId="21" fillId="2" borderId="0" xfId="0" applyFont="1" applyFill="1" applyBorder="1" applyProtection="1"/>
    <xf numFmtId="0" fontId="22" fillId="2" borderId="86" xfId="0" applyFont="1" applyFill="1" applyBorder="1" applyAlignment="1" applyProtection="1">
      <alignment horizontal="center" vertical="center"/>
      <protection locked="0"/>
    </xf>
    <xf numFmtId="0" fontId="21" fillId="2" borderId="107"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protection locked="0"/>
    </xf>
    <xf numFmtId="0" fontId="21" fillId="2" borderId="85" xfId="0" applyFont="1" applyFill="1" applyBorder="1" applyAlignment="1" applyProtection="1">
      <alignment horizontal="center" vertical="center" wrapText="1"/>
      <protection locked="0"/>
    </xf>
    <xf numFmtId="0" fontId="21" fillId="2" borderId="85" xfId="0" applyFont="1" applyFill="1" applyBorder="1" applyAlignment="1" applyProtection="1">
      <alignment horizontal="center" vertical="center"/>
      <protection locked="0"/>
    </xf>
    <xf numFmtId="0" fontId="22" fillId="2" borderId="89" xfId="0" applyFont="1" applyFill="1" applyBorder="1" applyAlignment="1" applyProtection="1">
      <alignment horizontal="center" vertical="center"/>
      <protection locked="0"/>
    </xf>
    <xf numFmtId="0" fontId="21" fillId="2" borderId="84" xfId="0" applyFont="1" applyFill="1" applyBorder="1" applyAlignment="1" applyProtection="1">
      <alignment horizontal="center" vertical="center"/>
      <protection locked="0"/>
    </xf>
    <xf numFmtId="0" fontId="22" fillId="2" borderId="18"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protection locked="0"/>
    </xf>
    <xf numFmtId="9" fontId="42" fillId="3" borderId="78" xfId="0" applyNumberFormat="1" applyFont="1" applyFill="1" applyBorder="1" applyAlignment="1" applyProtection="1">
      <alignment horizontal="center" vertical="center"/>
      <protection hidden="1"/>
    </xf>
    <xf numFmtId="9" fontId="37" fillId="15" borderId="1" xfId="0" applyNumberFormat="1"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protection hidden="1"/>
    </xf>
    <xf numFmtId="9" fontId="37" fillId="15" borderId="1" xfId="0" applyNumberFormat="1" applyFont="1" applyFill="1" applyBorder="1" applyAlignment="1" applyProtection="1">
      <alignment horizontal="center" vertical="center"/>
      <protection locked="0"/>
    </xf>
    <xf numFmtId="0" fontId="7" fillId="0" borderId="64" xfId="0" applyFont="1" applyFill="1" applyBorder="1" applyAlignment="1" applyProtection="1">
      <alignment horizontal="left" vertical="center"/>
      <protection locked="0"/>
    </xf>
    <xf numFmtId="9" fontId="7" fillId="0" borderId="1" xfId="0" applyNumberFormat="1" applyFont="1" applyFill="1" applyBorder="1" applyAlignment="1" applyProtection="1">
      <alignment horizontal="center" vertical="center"/>
      <protection locked="0"/>
    </xf>
    <xf numFmtId="49" fontId="48" fillId="2" borderId="44" xfId="0" applyNumberFormat="1" applyFont="1" applyFill="1" applyBorder="1" applyAlignment="1" applyProtection="1">
      <alignment horizontal="center" vertical="center" wrapText="1"/>
      <protection locked="0"/>
    </xf>
    <xf numFmtId="0" fontId="15" fillId="0" borderId="0" xfId="3" applyNumberFormat="1" applyFont="1" applyBorder="1" applyAlignment="1" applyProtection="1">
      <alignment vertical="center"/>
      <protection hidden="1"/>
    </xf>
    <xf numFmtId="0" fontId="19" fillId="0" borderId="0" xfId="3" applyFont="1" applyFill="1" applyBorder="1" applyAlignment="1" applyProtection="1">
      <alignment vertical="center" wrapText="1"/>
      <protection hidden="1"/>
    </xf>
    <xf numFmtId="0" fontId="0" fillId="0" borderId="0" xfId="0" applyProtection="1">
      <protection hidden="1"/>
    </xf>
    <xf numFmtId="0" fontId="15" fillId="0" borderId="0" xfId="3" applyNumberFormat="1" applyFont="1" applyBorder="1" applyAlignment="1" applyProtection="1">
      <alignment vertical="center" wrapText="1"/>
      <protection hidden="1"/>
    </xf>
    <xf numFmtId="0" fontId="31" fillId="0" borderId="0" xfId="0" applyFont="1" applyProtection="1">
      <protection hidden="1"/>
    </xf>
    <xf numFmtId="0" fontId="11" fillId="0" borderId="100" xfId="4" applyFont="1" applyBorder="1" applyAlignment="1" applyProtection="1">
      <alignment horizontal="left" vertical="top"/>
    </xf>
    <xf numFmtId="0" fontId="11" fillId="0" borderId="101" xfId="4" applyFont="1" applyBorder="1" applyAlignment="1" applyProtection="1">
      <alignment horizontal="left" vertical="top"/>
    </xf>
    <xf numFmtId="0" fontId="15" fillId="9" borderId="1" xfId="3" applyNumberFormat="1" applyFont="1" applyFill="1" applyBorder="1" applyAlignment="1" applyProtection="1">
      <alignment horizontal="center" vertical="center" wrapText="1"/>
      <protection locked="0"/>
    </xf>
    <xf numFmtId="0" fontId="21" fillId="2" borderId="20"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0" xfId="0" applyFont="1" applyFill="1" applyBorder="1" applyAlignment="1">
      <alignment horizontal="center"/>
    </xf>
    <xf numFmtId="164" fontId="21" fillId="2" borderId="0" xfId="0" applyNumberFormat="1" applyFont="1" applyFill="1" applyBorder="1" applyAlignment="1">
      <alignment horizontal="center"/>
    </xf>
    <xf numFmtId="0" fontId="15" fillId="17"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1" fillId="2" borderId="21" xfId="0" applyFont="1" applyFill="1" applyBorder="1" applyAlignment="1" applyProtection="1">
      <alignment horizontal="center" vertical="center"/>
      <protection locked="0"/>
    </xf>
    <xf numFmtId="0" fontId="21" fillId="2" borderId="21"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0" xfId="0" applyFont="1" applyFill="1" applyProtection="1">
      <protection locked="0"/>
    </xf>
    <xf numFmtId="0" fontId="21" fillId="2" borderId="20" xfId="0" applyFont="1" applyFill="1" applyBorder="1" applyAlignment="1" applyProtection="1">
      <alignment vertical="center" wrapText="1"/>
      <protection locked="0"/>
    </xf>
    <xf numFmtId="0" fontId="21" fillId="2" borderId="22" xfId="0" applyFont="1" applyFill="1" applyBorder="1" applyAlignment="1" applyProtection="1">
      <alignment vertical="center"/>
      <protection locked="0"/>
    </xf>
    <xf numFmtId="0" fontId="21" fillId="2" borderId="68" xfId="0" applyFont="1" applyFill="1" applyBorder="1" applyAlignment="1" applyProtection="1">
      <alignment horizontal="center" vertical="center" wrapText="1"/>
      <protection locked="0"/>
    </xf>
    <xf numFmtId="0" fontId="21" fillId="2" borderId="6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wrapText="1"/>
      <protection locked="0"/>
    </xf>
    <xf numFmtId="0" fontId="21" fillId="2" borderId="86" xfId="0" applyFont="1" applyFill="1" applyBorder="1" applyAlignment="1" applyProtection="1">
      <alignment horizontal="center" vertical="center"/>
      <protection locked="0"/>
    </xf>
    <xf numFmtId="0" fontId="21" fillId="2" borderId="0" xfId="0" applyFont="1" applyFill="1" applyBorder="1" applyAlignment="1" applyProtection="1">
      <alignment horizontal="center"/>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21" xfId="0" applyFont="1" applyFill="1" applyBorder="1" applyAlignment="1" applyProtection="1">
      <alignment vertical="center" wrapText="1"/>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51" fillId="0" borderId="90" xfId="0" applyFont="1" applyFill="1" applyBorder="1" applyAlignment="1" applyProtection="1">
      <alignment vertical="center" wrapText="1"/>
      <protection locked="0"/>
    </xf>
    <xf numFmtId="0" fontId="49" fillId="0" borderId="90" xfId="0" applyFont="1" applyBorder="1"/>
    <xf numFmtId="0" fontId="49" fillId="0" borderId="90" xfId="0" applyFont="1" applyBorder="1" applyAlignment="1" applyProtection="1">
      <alignment vertical="center" wrapText="1"/>
      <protection locked="0"/>
    </xf>
    <xf numFmtId="0" fontId="49" fillId="0" borderId="90" xfId="0" applyFont="1" applyBorder="1" applyAlignment="1" applyProtection="1">
      <alignment wrapText="1"/>
      <protection locked="0"/>
    </xf>
    <xf numFmtId="0" fontId="49" fillId="0" borderId="91" xfId="0" applyFont="1" applyBorder="1" applyAlignment="1" applyProtection="1">
      <alignment wrapText="1"/>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14" fontId="0" fillId="2" borderId="0" xfId="0" applyNumberFormat="1" applyFill="1" applyAlignment="1">
      <alignment horizontal="left"/>
    </xf>
    <xf numFmtId="0" fontId="12" fillId="0" borderId="98" xfId="4" applyFont="1" applyBorder="1" applyAlignment="1" applyProtection="1">
      <alignment horizontal="center" vertical="center" wrapText="1"/>
    </xf>
    <xf numFmtId="0" fontId="12" fillId="0" borderId="76" xfId="4" applyFont="1" applyBorder="1" applyAlignment="1" applyProtection="1">
      <alignment horizontal="center" vertical="center" wrapText="1"/>
    </xf>
    <xf numFmtId="0" fontId="12" fillId="0" borderId="99" xfId="4" applyFont="1" applyBorder="1" applyAlignment="1" applyProtection="1">
      <alignment horizontal="center" vertical="center" wrapText="1"/>
    </xf>
    <xf numFmtId="0" fontId="11" fillId="0" borderId="100" xfId="4" quotePrefix="1" applyFont="1" applyBorder="1" applyAlignment="1" applyProtection="1">
      <alignment horizontal="left" vertical="center" wrapText="1"/>
    </xf>
    <xf numFmtId="0" fontId="11" fillId="0" borderId="0" xfId="4" quotePrefix="1" applyFont="1" applyBorder="1" applyAlignment="1" applyProtection="1">
      <alignment horizontal="left" vertical="center" wrapText="1"/>
    </xf>
    <xf numFmtId="0" fontId="11" fillId="0" borderId="101" xfId="4" quotePrefix="1" applyFont="1" applyBorder="1" applyAlignment="1" applyProtection="1">
      <alignment horizontal="left" vertical="center" wrapText="1"/>
    </xf>
    <xf numFmtId="0" fontId="13" fillId="0" borderId="100" xfId="4" quotePrefix="1" applyFont="1" applyBorder="1" applyAlignment="1" applyProtection="1">
      <alignment horizontal="left" vertical="top" wrapText="1"/>
    </xf>
    <xf numFmtId="0" fontId="15" fillId="0" borderId="0" xfId="4" quotePrefix="1" applyFont="1" applyBorder="1" applyAlignment="1" applyProtection="1">
      <alignment horizontal="left" vertical="top" wrapText="1"/>
    </xf>
    <xf numFmtId="0" fontId="15" fillId="0" borderId="101" xfId="4" quotePrefix="1" applyFont="1" applyBorder="1" applyAlignment="1" applyProtection="1">
      <alignment horizontal="left" vertical="top" wrapText="1"/>
    </xf>
    <xf numFmtId="0" fontId="29" fillId="0" borderId="82" xfId="3" applyNumberFormat="1" applyFont="1" applyBorder="1" applyAlignment="1" applyProtection="1">
      <alignment horizontal="center" vertical="center" wrapText="1"/>
      <protection locked="0"/>
    </xf>
    <xf numFmtId="0" fontId="30" fillId="0" borderId="82" xfId="3" applyFont="1" applyFill="1" applyBorder="1" applyAlignment="1" applyProtection="1">
      <alignment horizontal="center" vertical="center" wrapText="1"/>
      <protection locked="0"/>
    </xf>
    <xf numFmtId="0" fontId="16" fillId="2" borderId="34"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0" fontId="16" fillId="2" borderId="59" xfId="4" applyFont="1" applyFill="1" applyBorder="1" applyAlignment="1" applyProtection="1">
      <alignment horizontal="center" vertical="center" textRotation="90"/>
    </xf>
    <xf numFmtId="0" fontId="16" fillId="2" borderId="60" xfId="4" applyFont="1" applyFill="1" applyBorder="1" applyAlignment="1" applyProtection="1">
      <alignment horizontal="center" vertical="center" textRotation="90"/>
    </xf>
    <xf numFmtId="0" fontId="16" fillId="2" borderId="35" xfId="0" applyFont="1" applyFill="1" applyBorder="1" applyAlignment="1" applyProtection="1">
      <alignment horizontal="left" vertical="center" wrapText="1"/>
    </xf>
    <xf numFmtId="0" fontId="16" fillId="2" borderId="36" xfId="0" applyFont="1" applyFill="1" applyBorder="1" applyAlignment="1" applyProtection="1">
      <alignment horizontal="left" vertical="center" wrapText="1"/>
    </xf>
    <xf numFmtId="0" fontId="18" fillId="0" borderId="30" xfId="4" applyFont="1" applyFill="1" applyBorder="1" applyAlignment="1" applyProtection="1">
      <alignment horizontal="left" vertical="top" wrapText="1"/>
    </xf>
    <xf numFmtId="0" fontId="18" fillId="0" borderId="37" xfId="4" applyFont="1" applyFill="1" applyBorder="1" applyAlignment="1" applyProtection="1">
      <alignment horizontal="left" vertical="top" wrapText="1"/>
    </xf>
    <xf numFmtId="0" fontId="18" fillId="0" borderId="1" xfId="3" applyFont="1" applyFill="1" applyBorder="1" applyAlignment="1" applyProtection="1">
      <alignment horizontal="center" vertical="center" wrapText="1"/>
      <protection locked="0"/>
    </xf>
    <xf numFmtId="0" fontId="15" fillId="9" borderId="1" xfId="3" applyNumberFormat="1" applyFont="1" applyFill="1" applyBorder="1" applyAlignment="1" applyProtection="1">
      <alignment horizontal="center" vertical="center" wrapText="1"/>
      <protection locked="0"/>
    </xf>
    <xf numFmtId="0" fontId="11" fillId="0" borderId="100" xfId="4" applyFont="1" applyBorder="1" applyAlignment="1" applyProtection="1">
      <alignment horizontal="left" vertical="top"/>
    </xf>
    <xf numFmtId="0" fontId="11" fillId="0" borderId="0" xfId="4" applyFont="1" applyBorder="1" applyAlignment="1" applyProtection="1">
      <alignment horizontal="left" vertical="top"/>
    </xf>
    <xf numFmtId="0" fontId="11" fillId="0" borderId="101" xfId="4" applyFont="1" applyBorder="1" applyAlignment="1" applyProtection="1">
      <alignment horizontal="left" vertical="top"/>
    </xf>
    <xf numFmtId="0" fontId="18" fillId="0" borderId="30" xfId="0" applyFont="1" applyFill="1" applyBorder="1" applyAlignment="1" applyProtection="1">
      <alignment horizontal="left" vertical="center" wrapText="1"/>
    </xf>
    <xf numFmtId="0" fontId="18" fillId="0" borderId="37" xfId="0" applyFont="1" applyFill="1" applyBorder="1" applyAlignment="1" applyProtection="1">
      <alignment horizontal="left" vertical="center" wrapText="1"/>
    </xf>
    <xf numFmtId="0" fontId="11" fillId="0" borderId="100" xfId="4" applyFont="1" applyBorder="1" applyAlignment="1" applyProtection="1">
      <alignment horizontal="left" vertical="top" wrapText="1"/>
    </xf>
    <xf numFmtId="0" fontId="11" fillId="0" borderId="0" xfId="4" applyFont="1" applyBorder="1" applyAlignment="1" applyProtection="1">
      <alignment horizontal="left" vertical="top" wrapText="1"/>
    </xf>
    <xf numFmtId="0" fontId="11" fillId="0" borderId="101" xfId="4" applyFont="1" applyBorder="1" applyAlignment="1" applyProtection="1">
      <alignment horizontal="left" vertical="top" wrapText="1"/>
    </xf>
    <xf numFmtId="0" fontId="11" fillId="0" borderId="0" xfId="4" applyFont="1" applyBorder="1" applyAlignment="1" applyProtection="1"/>
    <xf numFmtId="0" fontId="11" fillId="0" borderId="100" xfId="4" quotePrefix="1" applyFont="1" applyBorder="1" applyAlignment="1" applyProtection="1">
      <alignment horizontal="left" vertical="top" wrapText="1"/>
    </xf>
    <xf numFmtId="0" fontId="11" fillId="0" borderId="0" xfId="4" quotePrefix="1" applyFont="1" applyBorder="1" applyAlignment="1" applyProtection="1">
      <alignment horizontal="left" vertical="top" wrapText="1"/>
    </xf>
    <xf numFmtId="0" fontId="11" fillId="0" borderId="101" xfId="4" quotePrefix="1" applyFont="1" applyBorder="1" applyAlignment="1" applyProtection="1">
      <alignment horizontal="left" vertical="top" wrapText="1"/>
    </xf>
    <xf numFmtId="0" fontId="16" fillId="11" borderId="96" xfId="4" applyFont="1" applyFill="1" applyBorder="1" applyAlignment="1" applyProtection="1">
      <alignment horizontal="center" vertical="center"/>
    </xf>
    <xf numFmtId="0" fontId="16" fillId="11" borderId="97" xfId="4" applyFont="1" applyFill="1" applyBorder="1" applyAlignment="1" applyProtection="1">
      <alignment horizontal="center" vertical="center"/>
    </xf>
    <xf numFmtId="0" fontId="18" fillId="0" borderId="94" xfId="4" applyFont="1" applyFill="1" applyBorder="1" applyAlignment="1" applyProtection="1">
      <alignment horizontal="left" vertical="top" wrapText="1"/>
    </xf>
    <xf numFmtId="0" fontId="18" fillId="0" borderId="95" xfId="4" applyFont="1" applyFill="1" applyBorder="1" applyAlignment="1" applyProtection="1">
      <alignment horizontal="left" vertical="top" wrapText="1"/>
    </xf>
    <xf numFmtId="0" fontId="18" fillId="0" borderId="92" xfId="0" applyFont="1" applyFill="1" applyBorder="1" applyAlignment="1" applyProtection="1">
      <alignment horizontal="left" vertical="top" wrapText="1"/>
    </xf>
    <xf numFmtId="0" fontId="18" fillId="0" borderId="93" xfId="0" applyFont="1" applyFill="1" applyBorder="1" applyAlignment="1" applyProtection="1">
      <alignment horizontal="left" vertical="top" wrapText="1"/>
    </xf>
    <xf numFmtId="0" fontId="16" fillId="2" borderId="33" xfId="5" applyFont="1" applyFill="1" applyBorder="1" applyAlignment="1" applyProtection="1">
      <alignment horizontal="left" vertical="top" wrapText="1" readingOrder="1"/>
    </xf>
    <xf numFmtId="0" fontId="16" fillId="2" borderId="9" xfId="5" applyFont="1" applyFill="1" applyBorder="1" applyAlignment="1" applyProtection="1">
      <alignment horizontal="left" vertical="top" wrapText="1" readingOrder="1"/>
    </xf>
    <xf numFmtId="0" fontId="16" fillId="11" borderId="31" xfId="5" applyFont="1" applyFill="1" applyBorder="1" applyAlignment="1" applyProtection="1">
      <alignment horizontal="center" vertical="center" wrapText="1"/>
    </xf>
    <xf numFmtId="0" fontId="16" fillId="11" borderId="32" xfId="5" applyFont="1" applyFill="1" applyBorder="1" applyAlignment="1" applyProtection="1">
      <alignment horizontal="center" vertical="center" wrapText="1"/>
    </xf>
    <xf numFmtId="0" fontId="28" fillId="11" borderId="0" xfId="0" applyFont="1" applyFill="1" applyAlignment="1" applyProtection="1">
      <alignment horizontal="center" vertical="center" wrapText="1"/>
      <protection locked="0"/>
    </xf>
    <xf numFmtId="166" fontId="46" fillId="2" borderId="0" xfId="0" applyNumberFormat="1" applyFont="1" applyFill="1" applyBorder="1" applyAlignment="1">
      <alignment horizontal="center" vertical="center" wrapText="1"/>
    </xf>
    <xf numFmtId="0" fontId="39" fillId="17" borderId="1" xfId="0" applyFont="1" applyFill="1" applyBorder="1" applyAlignment="1">
      <alignment horizontal="center" vertical="center" textRotation="90" shrinkToFit="1"/>
    </xf>
    <xf numFmtId="0" fontId="21" fillId="0" borderId="21" xfId="0" applyFont="1" applyFill="1" applyBorder="1" applyAlignment="1">
      <alignment horizontal="left" vertical="top" wrapText="1"/>
    </xf>
    <xf numFmtId="0" fontId="21" fillId="0" borderId="22" xfId="0" applyFont="1" applyFill="1" applyBorder="1" applyAlignment="1">
      <alignment horizontal="left" vertical="top" wrapText="1"/>
    </xf>
    <xf numFmtId="0" fontId="21" fillId="2" borderId="21"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26" xfId="0" applyFont="1" applyFill="1" applyBorder="1" applyAlignment="1" applyProtection="1">
      <alignment horizontal="center" vertical="center" wrapText="1"/>
      <protection hidden="1"/>
    </xf>
    <xf numFmtId="0" fontId="21" fillId="2" borderId="13" xfId="0" applyFont="1" applyFill="1" applyBorder="1" applyAlignment="1" applyProtection="1">
      <alignment horizontal="center" vertical="center" wrapText="1"/>
      <protection hidden="1"/>
    </xf>
    <xf numFmtId="0" fontId="21" fillId="2" borderId="74" xfId="0" applyFont="1" applyFill="1" applyBorder="1" applyAlignment="1" applyProtection="1">
      <alignment horizontal="center" vertical="center" wrapText="1"/>
      <protection hidden="1"/>
    </xf>
    <xf numFmtId="0" fontId="21" fillId="0" borderId="16" xfId="0" applyFont="1" applyFill="1" applyBorder="1" applyAlignment="1">
      <alignment horizontal="left" vertical="top" wrapText="1"/>
    </xf>
    <xf numFmtId="0" fontId="21"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2" borderId="20" xfId="0" applyFont="1" applyFill="1" applyBorder="1" applyAlignment="1" applyProtection="1">
      <alignment horizontal="center" vertical="center"/>
      <protection locked="0"/>
    </xf>
    <xf numFmtId="0" fontId="21" fillId="2" borderId="67" xfId="0" applyFont="1" applyFill="1" applyBorder="1" applyAlignment="1" applyProtection="1">
      <alignment horizontal="center" vertical="center"/>
      <protection locked="0"/>
    </xf>
    <xf numFmtId="0" fontId="21" fillId="2" borderId="68" xfId="0" applyFont="1" applyFill="1" applyBorder="1" applyAlignment="1" applyProtection="1">
      <alignment horizontal="center" vertical="center"/>
      <protection locked="0"/>
    </xf>
    <xf numFmtId="0" fontId="21" fillId="2" borderId="69"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center" wrapText="1"/>
      <protection locked="0"/>
    </xf>
    <xf numFmtId="0" fontId="21" fillId="2" borderId="22" xfId="0" applyFont="1" applyFill="1" applyBorder="1" applyAlignment="1" applyProtection="1">
      <alignment horizontal="center" vertical="center" wrapText="1"/>
      <protection locked="0"/>
    </xf>
    <xf numFmtId="0" fontId="19" fillId="0" borderId="20"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22" xfId="0" applyFont="1" applyFill="1" applyBorder="1" applyAlignment="1">
      <alignment horizontal="left" vertical="top" wrapText="1"/>
    </xf>
    <xf numFmtId="0" fontId="21" fillId="0" borderId="38" xfId="0" applyFont="1" applyFill="1" applyBorder="1" applyAlignment="1">
      <alignment horizontal="left" vertical="top" wrapText="1"/>
    </xf>
    <xf numFmtId="0" fontId="21" fillId="0" borderId="39"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2" borderId="65"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18" xfId="0" applyFont="1" applyFill="1" applyBorder="1" applyAlignment="1" applyProtection="1">
      <alignment horizontal="center" vertical="center" wrapText="1"/>
      <protection locked="0"/>
    </xf>
    <xf numFmtId="0" fontId="25" fillId="6" borderId="1"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4" fillId="6" borderId="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6" borderId="1" xfId="0" applyFont="1" applyFill="1" applyBorder="1" applyAlignment="1">
      <alignment horizontal="center" vertical="center" textRotation="90" wrapText="1"/>
    </xf>
    <xf numFmtId="0" fontId="24" fillId="6" borderId="2" xfId="0" applyFont="1" applyFill="1" applyBorder="1" applyAlignment="1">
      <alignment horizontal="center" vertical="center" textRotation="90" wrapText="1"/>
    </xf>
    <xf numFmtId="0" fontId="24" fillId="6" borderId="61" xfId="0" applyFont="1" applyFill="1" applyBorder="1" applyAlignment="1">
      <alignment horizontal="center" vertical="center" wrapText="1"/>
    </xf>
    <xf numFmtId="0" fontId="41" fillId="6" borderId="0" xfId="0" applyFont="1" applyFill="1" applyBorder="1" applyAlignment="1">
      <alignment horizontal="center" vertical="center"/>
    </xf>
    <xf numFmtId="0" fontId="20" fillId="2" borderId="0" xfId="0" applyFont="1" applyFill="1" applyBorder="1" applyAlignment="1">
      <alignment horizontal="justify" vertical="top" wrapText="1"/>
    </xf>
    <xf numFmtId="0" fontId="21" fillId="0" borderId="20" xfId="0" applyFont="1" applyFill="1" applyBorder="1" applyAlignment="1">
      <alignment horizontal="left" vertical="top" wrapText="1"/>
    </xf>
    <xf numFmtId="0" fontId="21" fillId="0" borderId="19" xfId="0" applyFont="1" applyFill="1" applyBorder="1" applyAlignment="1">
      <alignment horizontal="left" vertical="top" wrapText="1"/>
    </xf>
    <xf numFmtId="0" fontId="21" fillId="2" borderId="83" xfId="0" applyFont="1" applyFill="1" applyBorder="1" applyAlignment="1" applyProtection="1">
      <alignment horizontal="center" vertical="center"/>
      <protection locked="0"/>
    </xf>
    <xf numFmtId="0" fontId="21" fillId="2" borderId="88" xfId="0" applyFont="1" applyFill="1" applyBorder="1" applyAlignment="1" applyProtection="1">
      <alignment horizontal="center" vertical="center"/>
      <protection locked="0"/>
    </xf>
    <xf numFmtId="0" fontId="24" fillId="6" borderId="24" xfId="0" applyFont="1" applyFill="1" applyBorder="1" applyAlignment="1">
      <alignment horizontal="center" vertical="center" wrapText="1"/>
    </xf>
    <xf numFmtId="0" fontId="24" fillId="6" borderId="1" xfId="0" applyFont="1" applyFill="1" applyBorder="1" applyAlignment="1" applyProtection="1">
      <alignment horizontal="center" vertical="center" textRotation="90" wrapText="1"/>
      <protection locked="0"/>
    </xf>
    <xf numFmtId="0" fontId="24" fillId="6" borderId="2" xfId="0" applyFont="1" applyFill="1" applyBorder="1" applyAlignment="1" applyProtection="1">
      <alignment horizontal="center" vertical="center" textRotation="90" wrapText="1"/>
      <protection locked="0"/>
    </xf>
    <xf numFmtId="0" fontId="24" fillId="6" borderId="1"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protection locked="0"/>
    </xf>
    <xf numFmtId="0" fontId="24" fillId="6" borderId="1" xfId="0" applyFont="1" applyFill="1" applyBorder="1" applyAlignment="1" applyProtection="1">
      <alignment horizontal="center" vertical="center" wrapText="1"/>
      <protection locked="0"/>
    </xf>
    <xf numFmtId="0" fontId="24" fillId="6" borderId="2" xfId="0" applyFont="1" applyFill="1" applyBorder="1" applyAlignment="1" applyProtection="1">
      <alignment horizontal="center" vertical="center" wrapText="1"/>
      <protection locked="0"/>
    </xf>
    <xf numFmtId="0" fontId="15" fillId="17" borderId="1" xfId="0" applyFont="1" applyFill="1" applyBorder="1" applyAlignment="1" applyProtection="1">
      <alignment horizontal="center" vertical="center"/>
      <protection locked="0"/>
    </xf>
    <xf numFmtId="0" fontId="15" fillId="17" borderId="1" xfId="0" applyFont="1" applyFill="1" applyBorder="1" applyAlignment="1">
      <alignment horizontal="center" vertical="center" wrapText="1"/>
    </xf>
    <xf numFmtId="0" fontId="21" fillId="2" borderId="83" xfId="0" applyFont="1" applyFill="1" applyBorder="1" applyAlignment="1" applyProtection="1">
      <alignment horizontal="center" vertical="center" wrapText="1"/>
      <protection locked="0"/>
    </xf>
    <xf numFmtId="0" fontId="21" fillId="2" borderId="88" xfId="0" applyFont="1" applyFill="1" applyBorder="1" applyAlignment="1" applyProtection="1">
      <alignment horizontal="center" vertical="center" wrapText="1"/>
      <protection locked="0"/>
    </xf>
    <xf numFmtId="0" fontId="24" fillId="6" borderId="61" xfId="0" applyFont="1" applyFill="1" applyBorder="1" applyAlignment="1" applyProtection="1">
      <alignment horizontal="center" vertical="center" wrapText="1"/>
      <protection locked="0"/>
    </xf>
    <xf numFmtId="0" fontId="24" fillId="6" borderId="23" xfId="0" applyFont="1" applyFill="1" applyBorder="1" applyAlignment="1" applyProtection="1">
      <alignment horizontal="center" vertical="center" wrapText="1"/>
      <protection locked="0"/>
    </xf>
    <xf numFmtId="0" fontId="24" fillId="6" borderId="24" xfId="0" applyFont="1" applyFill="1" applyBorder="1" applyAlignment="1" applyProtection="1">
      <alignment horizontal="center" vertical="center" wrapText="1"/>
      <protection locked="0"/>
    </xf>
    <xf numFmtId="0" fontId="21" fillId="0" borderId="16" xfId="0" applyFont="1" applyFill="1" applyBorder="1" applyAlignment="1">
      <alignment vertical="top" wrapText="1"/>
    </xf>
    <xf numFmtId="0" fontId="21" fillId="0" borderId="14" xfId="0" applyFont="1" applyFill="1" applyBorder="1" applyAlignment="1">
      <alignment vertical="top" wrapText="1"/>
    </xf>
    <xf numFmtId="0" fontId="21" fillId="0" borderId="15" xfId="0" applyFont="1" applyFill="1" applyBorder="1" applyAlignment="1">
      <alignment vertical="top" wrapText="1"/>
    </xf>
    <xf numFmtId="0" fontId="24" fillId="6" borderId="75" xfId="0" applyFont="1" applyFill="1" applyBorder="1" applyAlignment="1" applyProtection="1">
      <alignment horizontal="center" vertical="center"/>
      <protection locked="0"/>
    </xf>
    <xf numFmtId="0" fontId="24" fillId="6" borderId="76" xfId="0" applyFont="1" applyFill="1" applyBorder="1" applyAlignment="1" applyProtection="1">
      <alignment horizontal="center" vertical="center"/>
      <protection locked="0"/>
    </xf>
    <xf numFmtId="0" fontId="24" fillId="6" borderId="77" xfId="0" applyFont="1" applyFill="1" applyBorder="1" applyAlignment="1" applyProtection="1">
      <alignment horizontal="center" vertical="center"/>
      <protection locked="0"/>
    </xf>
    <xf numFmtId="0" fontId="25" fillId="6" borderId="6"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1" fillId="2" borderId="1" xfId="0" applyFont="1" applyFill="1" applyBorder="1" applyAlignment="1" applyProtection="1">
      <alignment horizontal="center" vertical="center" wrapText="1"/>
      <protection hidden="1"/>
    </xf>
    <xf numFmtId="0" fontId="21" fillId="2" borderId="16" xfId="0" applyFont="1" applyFill="1" applyBorder="1" applyAlignment="1">
      <alignment horizontal="left" vertical="top" wrapText="1"/>
    </xf>
    <xf numFmtId="0" fontId="21" fillId="2" borderId="14" xfId="0" applyFont="1" applyFill="1" applyBorder="1" applyAlignment="1">
      <alignment horizontal="left" vertical="top" wrapText="1"/>
    </xf>
    <xf numFmtId="0" fontId="21" fillId="2" borderId="15" xfId="0" applyFont="1" applyFill="1" applyBorder="1" applyAlignment="1">
      <alignment horizontal="left" vertical="top" wrapText="1"/>
    </xf>
    <xf numFmtId="0" fontId="21" fillId="2" borderId="0" xfId="0" applyFont="1" applyFill="1" applyBorder="1" applyAlignment="1">
      <alignment horizontal="left" vertical="center" wrapText="1"/>
    </xf>
    <xf numFmtId="0" fontId="21" fillId="2" borderId="0" xfId="0" applyFont="1" applyFill="1" applyBorder="1" applyAlignment="1">
      <alignment horizontal="center"/>
    </xf>
    <xf numFmtId="164" fontId="21" fillId="2" borderId="0" xfId="0" applyNumberFormat="1" applyFont="1" applyFill="1" applyBorder="1" applyAlignment="1">
      <alignment horizont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1" xfId="0" applyFont="1" applyFill="1" applyBorder="1" applyAlignment="1">
      <alignment horizontal="center" vertical="center" wrapText="1"/>
    </xf>
    <xf numFmtId="0" fontId="24" fillId="6" borderId="4" xfId="0" applyFont="1" applyFill="1" applyBorder="1" applyAlignment="1">
      <alignment horizontal="center" vertical="center"/>
    </xf>
    <xf numFmtId="0" fontId="24" fillId="6" borderId="5" xfId="0" applyFont="1" applyFill="1" applyBorder="1" applyAlignment="1">
      <alignment horizontal="center" vertical="center"/>
    </xf>
    <xf numFmtId="0" fontId="24" fillId="6" borderId="64" xfId="0" applyFont="1" applyFill="1" applyBorder="1" applyAlignment="1">
      <alignment horizontal="center" vertical="center"/>
    </xf>
    <xf numFmtId="0" fontId="15" fillId="17" borderId="1" xfId="0" applyFont="1" applyFill="1" applyBorder="1" applyAlignment="1" applyProtection="1">
      <alignment horizontal="center" vertical="center" wrapText="1"/>
      <protection hidden="1"/>
    </xf>
    <xf numFmtId="0" fontId="21" fillId="2" borderId="73" xfId="0" applyFont="1" applyFill="1" applyBorder="1" applyAlignment="1" applyProtection="1">
      <alignment horizontal="center" vertical="center" wrapText="1"/>
      <protection hidden="1"/>
    </xf>
    <xf numFmtId="0" fontId="24" fillId="6" borderId="1" xfId="0" applyFont="1" applyFill="1" applyBorder="1" applyAlignment="1" applyProtection="1">
      <alignment horizontal="center" vertical="center" textRotation="90" wrapText="1"/>
      <protection hidden="1"/>
    </xf>
    <xf numFmtId="0" fontId="24" fillId="6" borderId="2" xfId="0" applyFont="1" applyFill="1" applyBorder="1" applyAlignment="1" applyProtection="1">
      <alignment horizontal="center" vertical="center" textRotation="90" wrapText="1"/>
      <protection hidden="1"/>
    </xf>
    <xf numFmtId="0" fontId="24" fillId="6" borderId="3" xfId="0" applyFont="1" applyFill="1" applyBorder="1" applyAlignment="1" applyProtection="1">
      <alignment horizontal="center" vertical="center" textRotation="90" wrapText="1"/>
      <protection hidden="1"/>
    </xf>
    <xf numFmtId="0" fontId="21" fillId="2" borderId="3" xfId="0" applyFont="1" applyFill="1" applyBorder="1" applyAlignment="1" applyProtection="1">
      <alignment horizontal="center" vertical="center" wrapText="1"/>
      <protection hidden="1"/>
    </xf>
    <xf numFmtId="0" fontId="21" fillId="17" borderId="1" xfId="0" applyFont="1" applyFill="1" applyBorder="1" applyAlignment="1" applyProtection="1">
      <alignment horizontal="left" vertical="top" wrapText="1"/>
    </xf>
    <xf numFmtId="0" fontId="24" fillId="6" borderId="1" xfId="0" applyFont="1" applyFill="1" applyBorder="1" applyAlignment="1" applyProtection="1">
      <alignment horizontal="left" vertical="center" wrapText="1"/>
    </xf>
    <xf numFmtId="0" fontId="24" fillId="6" borderId="2" xfId="0" applyFont="1" applyFill="1" applyBorder="1" applyAlignment="1" applyProtection="1">
      <alignment horizontal="left" vertical="center" wrapText="1"/>
    </xf>
    <xf numFmtId="0" fontId="21" fillId="0" borderId="16" xfId="0" applyFont="1" applyFill="1" applyBorder="1" applyAlignment="1" applyProtection="1">
      <alignment horizontal="left" vertical="top" wrapText="1"/>
    </xf>
    <xf numFmtId="0" fontId="21" fillId="0" borderId="14" xfId="0" applyFont="1" applyFill="1" applyBorder="1" applyAlignment="1" applyProtection="1">
      <alignment horizontal="left" vertical="top" wrapText="1"/>
    </xf>
    <xf numFmtId="0" fontId="21" fillId="0" borderId="15" xfId="0" applyFont="1" applyFill="1" applyBorder="1" applyAlignment="1" applyProtection="1">
      <alignment horizontal="left" vertical="top" wrapText="1"/>
    </xf>
    <xf numFmtId="0" fontId="25" fillId="6" borderId="1" xfId="0" applyFont="1" applyFill="1" applyBorder="1" applyAlignment="1" applyProtection="1">
      <alignment horizontal="left" vertical="center" wrapText="1"/>
    </xf>
    <xf numFmtId="0" fontId="25" fillId="6" borderId="2" xfId="0" applyFont="1" applyFill="1" applyBorder="1" applyAlignment="1" applyProtection="1">
      <alignment horizontal="left" vertical="center" wrapText="1"/>
    </xf>
    <xf numFmtId="0" fontId="21" fillId="0" borderId="19" xfId="0" applyFont="1" applyFill="1" applyBorder="1" applyAlignment="1" applyProtection="1">
      <alignment horizontal="left" vertical="top" wrapText="1"/>
    </xf>
    <xf numFmtId="0" fontId="19" fillId="6" borderId="1" xfId="0" applyFont="1" applyFill="1" applyBorder="1" applyAlignment="1" applyProtection="1">
      <alignment horizontal="left" vertical="center" wrapText="1"/>
    </xf>
    <xf numFmtId="0" fontId="19" fillId="6" borderId="2" xfId="0" applyFont="1" applyFill="1" applyBorder="1" applyAlignment="1" applyProtection="1">
      <alignment horizontal="left" vertical="center" wrapText="1"/>
    </xf>
    <xf numFmtId="0" fontId="19" fillId="6" borderId="6" xfId="0" applyFont="1" applyFill="1" applyBorder="1" applyAlignment="1" applyProtection="1">
      <alignment horizontal="left" vertical="center" wrapText="1"/>
    </xf>
    <xf numFmtId="0" fontId="19" fillId="6" borderId="7" xfId="0" applyFont="1" applyFill="1" applyBorder="1" applyAlignment="1" applyProtection="1">
      <alignment horizontal="left" vertical="center" wrapText="1"/>
    </xf>
    <xf numFmtId="0" fontId="24" fillId="2" borderId="0" xfId="0" applyFont="1" applyFill="1" applyBorder="1" applyAlignment="1">
      <alignment horizontal="center" vertical="center" textRotation="90" wrapText="1"/>
    </xf>
    <xf numFmtId="0" fontId="25" fillId="2" borderId="0"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textRotation="90" wrapText="1"/>
      <protection hidden="1"/>
    </xf>
    <xf numFmtId="2" fontId="46" fillId="2" borderId="0" xfId="0" applyNumberFormat="1" applyFont="1" applyFill="1" applyBorder="1" applyAlignment="1">
      <alignment horizontal="center" vertical="center" wrapText="1"/>
    </xf>
    <xf numFmtId="2" fontId="47" fillId="2" borderId="0" xfId="0" applyNumberFormat="1" applyFont="1" applyFill="1" applyBorder="1" applyAlignment="1">
      <alignment horizontal="center" vertical="center" textRotation="90" wrapText="1"/>
    </xf>
    <xf numFmtId="165" fontId="46" fillId="2" borderId="0" xfId="0" applyNumberFormat="1" applyFont="1" applyFill="1" applyBorder="1" applyAlignment="1">
      <alignment horizontal="center" vertical="center" wrapText="1"/>
    </xf>
    <xf numFmtId="0" fontId="19" fillId="0" borderId="16"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15" xfId="0" applyFont="1" applyFill="1" applyBorder="1" applyAlignment="1">
      <alignment horizontal="left" vertical="top" wrapText="1"/>
    </xf>
    <xf numFmtId="0" fontId="21" fillId="2" borderId="87" xfId="0" applyFont="1" applyFill="1" applyBorder="1" applyAlignment="1" applyProtection="1">
      <alignment horizontal="center" vertical="center" wrapText="1"/>
      <protection hidden="1"/>
    </xf>
    <xf numFmtId="0" fontId="21" fillId="2" borderId="83" xfId="0" applyFont="1" applyFill="1" applyBorder="1" applyAlignment="1" applyProtection="1">
      <alignment horizontal="center" vertical="center" wrapText="1"/>
      <protection hidden="1"/>
    </xf>
    <xf numFmtId="0" fontId="21" fillId="2" borderId="88" xfId="0" applyFont="1" applyFill="1" applyBorder="1" applyAlignment="1" applyProtection="1">
      <alignment horizontal="center" vertical="center" wrapText="1"/>
      <protection hidden="1"/>
    </xf>
    <xf numFmtId="0" fontId="21" fillId="2" borderId="2" xfId="0" applyFont="1" applyFill="1" applyBorder="1" applyAlignment="1" applyProtection="1">
      <alignment horizontal="center" vertical="center" wrapText="1"/>
      <protection hidden="1"/>
    </xf>
    <xf numFmtId="0" fontId="21" fillId="2" borderId="23" xfId="0" applyFont="1" applyFill="1" applyBorder="1" applyAlignment="1" applyProtection="1">
      <alignment horizontal="center" vertical="center" wrapText="1"/>
      <protection hidden="1"/>
    </xf>
    <xf numFmtId="0" fontId="21" fillId="2" borderId="24" xfId="0" applyFont="1" applyFill="1" applyBorder="1" applyAlignment="1" applyProtection="1">
      <alignment horizontal="center" vertical="center" wrapText="1"/>
      <protection hidden="1"/>
    </xf>
    <xf numFmtId="2" fontId="24" fillId="2" borderId="0" xfId="0" applyNumberFormat="1" applyFont="1" applyFill="1" applyBorder="1" applyAlignment="1" applyProtection="1">
      <alignment horizontal="center" vertical="center" textRotation="90" wrapText="1"/>
      <protection hidden="1"/>
    </xf>
    <xf numFmtId="2" fontId="25" fillId="2" borderId="0" xfId="0" applyNumberFormat="1" applyFont="1" applyFill="1" applyBorder="1" applyAlignment="1" applyProtection="1">
      <alignment horizontal="center" vertical="center" wrapText="1"/>
      <protection hidden="1"/>
    </xf>
    <xf numFmtId="2" fontId="24" fillId="2" borderId="0" xfId="0" applyNumberFormat="1" applyFont="1" applyFill="1" applyBorder="1" applyAlignment="1">
      <alignment horizontal="center" vertical="center" textRotation="90" wrapText="1"/>
    </xf>
    <xf numFmtId="165" fontId="25" fillId="2" borderId="0" xfId="0" applyNumberFormat="1" applyFont="1" applyFill="1" applyBorder="1" applyAlignment="1" applyProtection="1">
      <alignment horizontal="center" vertical="center" wrapText="1"/>
      <protection hidden="1"/>
    </xf>
    <xf numFmtId="166" fontId="25" fillId="2" borderId="0" xfId="0" applyNumberFormat="1" applyFont="1" applyFill="1" applyBorder="1" applyAlignment="1" applyProtection="1">
      <alignment horizontal="center" vertical="center" wrapText="1"/>
      <protection hidden="1"/>
    </xf>
    <xf numFmtId="0" fontId="24" fillId="5" borderId="2" xfId="0" applyFont="1" applyFill="1" applyBorder="1" applyAlignment="1" applyProtection="1">
      <alignment horizontal="center" vertical="center" wrapText="1"/>
      <protection locked="0"/>
    </xf>
    <xf numFmtId="0" fontId="24" fillId="5" borderId="24" xfId="0" applyFont="1" applyFill="1" applyBorder="1" applyAlignment="1" applyProtection="1">
      <alignment horizontal="center" vertical="center"/>
      <protection locked="0"/>
    </xf>
    <xf numFmtId="0" fontId="22" fillId="2" borderId="21" xfId="0" applyFont="1" applyFill="1" applyBorder="1" applyAlignment="1" applyProtection="1">
      <alignment horizontal="center" vertical="center" wrapText="1"/>
      <protection locked="0"/>
    </xf>
    <xf numFmtId="0" fontId="22" fillId="2" borderId="22" xfId="0" applyFont="1" applyFill="1" applyBorder="1" applyAlignment="1" applyProtection="1">
      <alignment horizontal="center" vertical="center" wrapText="1"/>
      <protection locked="0"/>
    </xf>
    <xf numFmtId="0" fontId="46" fillId="0" borderId="0" xfId="0" applyFont="1" applyFill="1" applyBorder="1" applyAlignment="1">
      <alignment horizontal="center" vertical="center" wrapText="1"/>
    </xf>
    <xf numFmtId="0" fontId="47" fillId="0" borderId="0" xfId="0" applyFont="1" applyFill="1" applyBorder="1" applyAlignment="1">
      <alignment horizontal="center" vertical="center" textRotation="90" wrapText="1"/>
    </xf>
    <xf numFmtId="0" fontId="25" fillId="0" borderId="0" xfId="0" applyFont="1" applyFill="1" applyBorder="1" applyAlignment="1" applyProtection="1">
      <alignment horizontal="center" vertical="center" wrapText="1"/>
      <protection hidden="1"/>
    </xf>
    <xf numFmtId="2" fontId="47" fillId="0" borderId="0" xfId="0" applyNumberFormat="1" applyFont="1" applyFill="1" applyBorder="1" applyAlignment="1">
      <alignment horizontal="center" vertical="center" textRotation="90" wrapText="1"/>
    </xf>
    <xf numFmtId="2" fontId="25" fillId="0" borderId="0" xfId="0" applyNumberFormat="1" applyFont="1" applyFill="1" applyBorder="1" applyAlignment="1" applyProtection="1">
      <alignment horizontal="center" vertical="center" wrapText="1"/>
      <protection hidden="1"/>
    </xf>
    <xf numFmtId="2" fontId="46" fillId="0" borderId="0" xfId="0" applyNumberFormat="1" applyFont="1" applyFill="1" applyBorder="1" applyAlignment="1">
      <alignment horizontal="center" vertical="center" wrapText="1"/>
    </xf>
    <xf numFmtId="0" fontId="24" fillId="0" borderId="0" xfId="0" applyFont="1" applyFill="1" applyBorder="1" applyAlignment="1" applyProtection="1">
      <alignment horizontal="center" vertical="center" textRotation="90" wrapText="1"/>
      <protection hidden="1"/>
    </xf>
    <xf numFmtId="0" fontId="24" fillId="0" borderId="0" xfId="0" applyFont="1" applyFill="1" applyBorder="1" applyAlignment="1">
      <alignment horizontal="center" vertical="center" textRotation="90" wrapText="1"/>
    </xf>
    <xf numFmtId="0" fontId="21" fillId="8" borderId="16" xfId="0" applyFont="1" applyFill="1" applyBorder="1" applyAlignment="1">
      <alignment horizontal="left" vertical="top" wrapText="1"/>
    </xf>
    <xf numFmtId="0" fontId="21" fillId="8" borderId="14" xfId="0" applyFont="1" applyFill="1" applyBorder="1" applyAlignment="1">
      <alignment horizontal="left" vertical="top" wrapText="1"/>
    </xf>
    <xf numFmtId="0" fontId="21" fillId="8" borderId="15" xfId="0" applyFont="1" applyFill="1" applyBorder="1" applyAlignment="1">
      <alignment horizontal="left" vertical="top" wrapText="1"/>
    </xf>
    <xf numFmtId="0" fontId="24" fillId="5" borderId="1"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textRotation="90" wrapText="1"/>
      <protection locked="0"/>
    </xf>
    <xf numFmtId="0" fontId="19" fillId="8" borderId="16" xfId="0" applyFont="1" applyFill="1" applyBorder="1" applyAlignment="1">
      <alignment horizontal="left" vertical="top" wrapText="1"/>
    </xf>
    <xf numFmtId="0" fontId="19" fillId="8" borderId="14" xfId="0" applyFont="1" applyFill="1" applyBorder="1" applyAlignment="1">
      <alignment horizontal="left" vertical="top" wrapText="1"/>
    </xf>
    <xf numFmtId="0" fontId="19" fillId="8" borderId="15" xfId="0" applyFont="1" applyFill="1" applyBorder="1" applyAlignment="1">
      <alignment horizontal="left" vertical="top" wrapText="1"/>
    </xf>
    <xf numFmtId="0" fontId="19" fillId="0" borderId="20" xfId="0" quotePrefix="1" applyFont="1" applyFill="1" applyBorder="1" applyAlignment="1">
      <alignment horizontal="left" vertical="top" wrapText="1"/>
    </xf>
    <xf numFmtId="0" fontId="24" fillId="5" borderId="23" xfId="0" applyFont="1" applyFill="1" applyBorder="1" applyAlignment="1" applyProtection="1">
      <alignment horizontal="center" vertical="center" wrapText="1"/>
      <protection locked="0"/>
    </xf>
    <xf numFmtId="0" fontId="24" fillId="5" borderId="24"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protection locked="0"/>
    </xf>
    <xf numFmtId="0" fontId="24" fillId="5" borderId="2" xfId="0" applyFont="1" applyFill="1" applyBorder="1" applyAlignment="1" applyProtection="1">
      <alignment horizontal="center" vertical="center"/>
      <protection locked="0"/>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5" borderId="2" xfId="0" applyFont="1" applyFill="1" applyBorder="1" applyAlignment="1">
      <alignment horizontal="left" vertical="top" wrapText="1"/>
    </xf>
    <xf numFmtId="0" fontId="24"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4" fillId="5" borderId="2" xfId="0" applyFont="1" applyFill="1" applyBorder="1" applyAlignment="1">
      <alignment horizontal="center" vertical="center" wrapText="1"/>
    </xf>
    <xf numFmtId="0" fontId="24" fillId="5" borderId="23" xfId="0" applyFont="1" applyFill="1" applyBorder="1" applyAlignment="1">
      <alignment horizontal="center" vertical="center" wrapText="1"/>
    </xf>
    <xf numFmtId="0" fontId="24" fillId="5" borderId="24" xfId="0" applyFont="1" applyFill="1" applyBorder="1" applyAlignment="1">
      <alignment horizontal="center" vertical="center" wrapText="1"/>
    </xf>
    <xf numFmtId="0" fontId="24" fillId="5" borderId="4" xfId="0" applyFont="1" applyFill="1" applyBorder="1" applyAlignment="1" applyProtection="1">
      <alignment horizontal="center" vertical="center"/>
      <protection locked="0"/>
    </xf>
    <xf numFmtId="0" fontId="24" fillId="5" borderId="5" xfId="0" applyFont="1" applyFill="1" applyBorder="1" applyAlignment="1" applyProtection="1">
      <alignment horizontal="center" vertical="center"/>
      <protection locked="0"/>
    </xf>
    <xf numFmtId="0" fontId="50" fillId="2" borderId="20" xfId="0" applyFont="1" applyFill="1" applyBorder="1" applyAlignment="1" applyProtection="1">
      <alignment horizontal="center" vertical="center" wrapText="1"/>
      <protection locked="0"/>
    </xf>
    <xf numFmtId="0" fontId="50" fillId="2" borderId="21" xfId="0" applyFont="1" applyFill="1" applyBorder="1" applyAlignment="1" applyProtection="1">
      <alignment horizontal="center" vertical="center" wrapText="1"/>
      <protection locked="0"/>
    </xf>
    <xf numFmtId="0" fontId="50" fillId="2" borderId="22" xfId="0" applyFont="1" applyFill="1" applyBorder="1" applyAlignment="1" applyProtection="1">
      <alignment horizontal="center" vertical="center" wrapText="1"/>
      <protection locked="0"/>
    </xf>
    <xf numFmtId="0" fontId="19" fillId="2" borderId="20" xfId="0" applyFont="1" applyFill="1" applyBorder="1" applyAlignment="1">
      <alignment horizontal="left" vertical="top" wrapText="1"/>
    </xf>
    <xf numFmtId="0" fontId="19" fillId="2" borderId="21" xfId="0" applyFont="1" applyFill="1" applyBorder="1" applyAlignment="1">
      <alignment horizontal="left" vertical="top" wrapText="1"/>
    </xf>
    <xf numFmtId="0" fontId="19" fillId="2" borderId="22" xfId="0" applyFont="1" applyFill="1" applyBorder="1" applyAlignment="1">
      <alignment horizontal="left" vertical="top" wrapText="1"/>
    </xf>
    <xf numFmtId="0" fontId="24" fillId="5" borderId="1" xfId="0" applyFont="1" applyFill="1" applyBorder="1" applyAlignment="1">
      <alignment horizontal="center" vertical="center" textRotation="90" wrapText="1"/>
    </xf>
    <xf numFmtId="0" fontId="24" fillId="5" borderId="2" xfId="0" applyFont="1" applyFill="1" applyBorder="1" applyAlignment="1">
      <alignment horizontal="center" vertical="center" textRotation="90" wrapText="1"/>
    </xf>
    <xf numFmtId="0" fontId="24" fillId="5" borderId="24" xfId="0" applyFont="1" applyFill="1" applyBorder="1" applyAlignment="1">
      <alignment horizontal="center" vertical="center"/>
    </xf>
    <xf numFmtId="0" fontId="24" fillId="5" borderId="0" xfId="0" applyFont="1" applyFill="1" applyBorder="1" applyAlignment="1">
      <alignment horizontal="center" vertical="center"/>
    </xf>
    <xf numFmtId="0" fontId="24" fillId="5" borderId="1" xfId="0" applyFont="1" applyFill="1" applyBorder="1" applyAlignment="1" applyProtection="1">
      <alignment horizontal="center" vertical="center" textRotation="90" wrapText="1"/>
      <protection hidden="1"/>
    </xf>
    <xf numFmtId="0" fontId="24" fillId="5" borderId="2" xfId="0" applyFont="1" applyFill="1" applyBorder="1" applyAlignment="1" applyProtection="1">
      <alignment horizontal="center" vertical="center" textRotation="90" wrapText="1"/>
      <protection hidden="1"/>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1" fillId="8" borderId="70" xfId="0" applyFont="1" applyFill="1" applyBorder="1" applyAlignment="1">
      <alignment horizontal="left" vertical="top" wrapText="1"/>
    </xf>
    <xf numFmtId="0" fontId="21" fillId="8" borderId="71" xfId="0" applyFont="1" applyFill="1" applyBorder="1" applyAlignment="1">
      <alignment horizontal="left" vertical="top" wrapText="1"/>
    </xf>
    <xf numFmtId="0" fontId="21" fillId="8" borderId="72" xfId="0" applyFont="1" applyFill="1" applyBorder="1" applyAlignment="1">
      <alignment horizontal="left" vertical="top" wrapText="1"/>
    </xf>
    <xf numFmtId="2" fontId="24" fillId="0" borderId="0" xfId="0" applyNumberFormat="1" applyFont="1" applyFill="1" applyBorder="1" applyAlignment="1">
      <alignment horizontal="center" vertical="center" textRotation="90" wrapText="1"/>
    </xf>
    <xf numFmtId="2" fontId="24" fillId="0" borderId="0" xfId="0" applyNumberFormat="1" applyFont="1" applyFill="1" applyBorder="1" applyAlignment="1" applyProtection="1">
      <alignment horizontal="center" vertical="center" textRotation="90" wrapText="1"/>
      <protection hidden="1"/>
    </xf>
    <xf numFmtId="0" fontId="26" fillId="5" borderId="1" xfId="0" applyFont="1" applyFill="1" applyBorder="1" applyAlignment="1">
      <alignment horizontal="left" vertical="top" wrapText="1"/>
    </xf>
    <xf numFmtId="0" fontId="19" fillId="8" borderId="38" xfId="0" applyFont="1" applyFill="1" applyBorder="1" applyAlignment="1">
      <alignment horizontal="left" vertical="top" wrapText="1"/>
    </xf>
    <xf numFmtId="0" fontId="19" fillId="8" borderId="39" xfId="0" applyFont="1" applyFill="1" applyBorder="1" applyAlignment="1">
      <alignment horizontal="left" vertical="top" wrapText="1"/>
    </xf>
    <xf numFmtId="0" fontId="19" fillId="8" borderId="40" xfId="0" applyFont="1" applyFill="1" applyBorder="1" applyAlignment="1">
      <alignment horizontal="left" vertical="top" wrapText="1"/>
    </xf>
    <xf numFmtId="167" fontId="25" fillId="0" borderId="0" xfId="0" applyNumberFormat="1" applyFont="1" applyFill="1" applyBorder="1" applyAlignment="1" applyProtection="1">
      <alignment horizontal="center" vertical="center" wrapText="1"/>
      <protection hidden="1"/>
    </xf>
    <xf numFmtId="0" fontId="24" fillId="3" borderId="110" xfId="0" applyFont="1" applyFill="1" applyBorder="1" applyAlignment="1">
      <alignment horizontal="left" vertical="top" wrapText="1"/>
    </xf>
    <xf numFmtId="0" fontId="25" fillId="3" borderId="112" xfId="0" applyFont="1" applyFill="1" applyBorder="1" applyAlignment="1">
      <alignment horizontal="left" vertical="top" wrapText="1"/>
    </xf>
    <xf numFmtId="0" fontId="25" fillId="3" borderId="114" xfId="0" applyFont="1" applyFill="1" applyBorder="1" applyAlignment="1">
      <alignment horizontal="left" vertical="top" wrapText="1"/>
    </xf>
    <xf numFmtId="0" fontId="24" fillId="3" borderId="61"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63"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24" fillId="3" borderId="62" xfId="0" applyFont="1" applyFill="1" applyBorder="1" applyAlignment="1" applyProtection="1">
      <alignment horizontal="center" vertical="center" wrapText="1"/>
      <protection locked="0"/>
    </xf>
    <xf numFmtId="0" fontId="24" fillId="3" borderId="63" xfId="0" applyFont="1" applyFill="1" applyBorder="1" applyAlignment="1" applyProtection="1">
      <alignment horizontal="center" vertical="center" textRotation="90" wrapText="1"/>
      <protection locked="0"/>
    </xf>
    <xf numFmtId="0" fontId="24" fillId="3" borderId="1" xfId="0" applyFont="1" applyFill="1" applyBorder="1" applyAlignment="1" applyProtection="1">
      <alignment horizontal="center" vertical="center" textRotation="90" wrapText="1"/>
      <protection locked="0"/>
    </xf>
    <xf numFmtId="0" fontId="24" fillId="3" borderId="62" xfId="0" applyFont="1" applyFill="1" applyBorder="1" applyAlignment="1" applyProtection="1">
      <alignment horizontal="center" vertical="center" textRotation="90" wrapText="1"/>
      <protection locked="0"/>
    </xf>
    <xf numFmtId="0" fontId="24" fillId="3" borderId="75" xfId="0" applyFont="1" applyFill="1" applyBorder="1" applyAlignment="1" applyProtection="1">
      <alignment horizontal="center" vertical="center"/>
      <protection locked="0"/>
    </xf>
    <xf numFmtId="0" fontId="24" fillId="3" borderId="76"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24" fillId="3" borderId="62"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wrapText="1"/>
      <protection locked="0"/>
    </xf>
    <xf numFmtId="0" fontId="24" fillId="3" borderId="24" xfId="0" applyFont="1" applyFill="1" applyBorder="1" applyAlignment="1" applyProtection="1">
      <alignment horizontal="center" vertical="center"/>
      <protection locked="0"/>
    </xf>
    <xf numFmtId="0" fontId="24" fillId="3" borderId="2"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9" fillId="0" borderId="38" xfId="0" applyFont="1" applyFill="1" applyBorder="1" applyAlignment="1">
      <alignment horizontal="left" vertical="top" wrapText="1"/>
    </xf>
    <xf numFmtId="0" fontId="19" fillId="0" borderId="39" xfId="0" applyFont="1" applyFill="1" applyBorder="1" applyAlignment="1">
      <alignment horizontal="left" vertical="top" wrapText="1"/>
    </xf>
    <xf numFmtId="0" fontId="19" fillId="0" borderId="40" xfId="0" applyFont="1" applyFill="1" applyBorder="1" applyAlignment="1">
      <alignment horizontal="left" vertical="top" wrapText="1"/>
    </xf>
    <xf numFmtId="0" fontId="24" fillId="3" borderId="63"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4" fillId="3" borderId="2" xfId="0" applyFont="1" applyFill="1" applyBorder="1" applyAlignment="1" applyProtection="1">
      <alignment horizontal="center" vertical="center" textRotation="90" wrapText="1"/>
      <protection locked="0"/>
    </xf>
    <xf numFmtId="0" fontId="24" fillId="3" borderId="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62"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 xfId="0" applyFont="1" applyFill="1" applyBorder="1" applyAlignment="1" applyProtection="1">
      <alignment horizontal="center" vertical="center" textRotation="90" wrapText="1"/>
      <protection hidden="1"/>
    </xf>
    <xf numFmtId="0" fontId="24" fillId="3" borderId="2" xfId="0" applyFont="1" applyFill="1" applyBorder="1" applyAlignment="1" applyProtection="1">
      <alignment horizontal="center" vertical="center" textRotation="90" wrapText="1"/>
      <protection hidden="1"/>
    </xf>
    <xf numFmtId="0" fontId="24" fillId="3" borderId="111" xfId="0" applyFont="1" applyFill="1" applyBorder="1" applyAlignment="1">
      <alignment horizontal="center" vertical="center" textRotation="90" wrapText="1"/>
    </xf>
    <xf numFmtId="0" fontId="24" fillId="3" borderId="113" xfId="0" applyFont="1" applyFill="1" applyBorder="1" applyAlignment="1">
      <alignment horizontal="center" vertical="center" textRotation="90" wrapText="1"/>
    </xf>
    <xf numFmtId="0" fontId="24" fillId="3" borderId="115" xfId="0" applyFont="1" applyFill="1" applyBorder="1" applyAlignment="1">
      <alignment horizontal="center" vertical="center" textRotation="90" wrapText="1"/>
    </xf>
    <xf numFmtId="0" fontId="24" fillId="3" borderId="111" xfId="0" applyFont="1" applyFill="1" applyBorder="1" applyAlignment="1" applyProtection="1">
      <alignment horizontal="center" vertical="center" textRotation="90" wrapText="1"/>
      <protection hidden="1"/>
    </xf>
    <xf numFmtId="0" fontId="24" fillId="3" borderId="113" xfId="0" applyFont="1" applyFill="1" applyBorder="1" applyAlignment="1" applyProtection="1">
      <alignment horizontal="center" vertical="center" textRotation="90" wrapText="1"/>
      <protection hidden="1"/>
    </xf>
    <xf numFmtId="0" fontId="24" fillId="3" borderId="115" xfId="0" applyFont="1" applyFill="1" applyBorder="1" applyAlignment="1" applyProtection="1">
      <alignment horizontal="center" vertical="center" textRotation="90" wrapText="1"/>
      <protection hidden="1"/>
    </xf>
    <xf numFmtId="0" fontId="19" fillId="0" borderId="19" xfId="0" applyFont="1" applyFill="1" applyBorder="1" applyAlignment="1">
      <alignment horizontal="left" vertical="top" wrapText="1"/>
    </xf>
    <xf numFmtId="0" fontId="21" fillId="2" borderId="86" xfId="0" applyFont="1" applyFill="1" applyBorder="1" applyAlignment="1" applyProtection="1">
      <alignment horizontal="center" vertical="center" wrapText="1"/>
      <protection locked="0"/>
    </xf>
    <xf numFmtId="0" fontId="21" fillId="2" borderId="86" xfId="0" applyFont="1" applyFill="1" applyBorder="1" applyAlignment="1" applyProtection="1">
      <alignment horizontal="center" vertical="center"/>
      <protection locked="0"/>
    </xf>
    <xf numFmtId="0" fontId="24" fillId="3" borderId="1" xfId="0" applyFont="1" applyFill="1" applyBorder="1" applyAlignment="1">
      <alignment horizontal="center" vertical="center"/>
    </xf>
    <xf numFmtId="0" fontId="24" fillId="3" borderId="63" xfId="0" applyFont="1" applyFill="1" applyBorder="1" applyAlignment="1">
      <alignment horizontal="center" vertical="center" textRotation="90" wrapText="1"/>
    </xf>
    <xf numFmtId="0" fontId="24" fillId="3" borderId="1" xfId="0" applyFont="1" applyFill="1" applyBorder="1" applyAlignment="1">
      <alignment horizontal="center" vertical="center" textRotation="90" wrapText="1"/>
    </xf>
    <xf numFmtId="0" fontId="24" fillId="3" borderId="62" xfId="0" applyFont="1" applyFill="1" applyBorder="1" applyAlignment="1">
      <alignment horizontal="center" vertical="center" textRotation="90" wrapText="1"/>
    </xf>
    <xf numFmtId="0" fontId="21" fillId="2" borderId="108" xfId="0" applyFont="1" applyFill="1" applyBorder="1" applyAlignment="1" applyProtection="1">
      <alignment horizontal="center" vertical="center"/>
      <protection locked="0"/>
    </xf>
    <xf numFmtId="0" fontId="24" fillId="3" borderId="63" xfId="0" applyFont="1" applyFill="1" applyBorder="1" applyAlignment="1">
      <alignment horizontal="center" vertical="center"/>
    </xf>
    <xf numFmtId="0" fontId="24" fillId="3" borderId="4"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09" xfId="0" applyFont="1" applyFill="1" applyBorder="1" applyAlignment="1">
      <alignment horizontal="center" vertical="center" wrapText="1"/>
    </xf>
    <xf numFmtId="0" fontId="24" fillId="3" borderId="4" xfId="0" applyFont="1" applyFill="1" applyBorder="1" applyAlignment="1">
      <alignment vertical="center" wrapText="1"/>
    </xf>
    <xf numFmtId="0" fontId="25" fillId="3" borderId="4" xfId="0" applyFont="1" applyFill="1" applyBorder="1" applyAlignment="1">
      <alignment vertical="center" wrapText="1"/>
    </xf>
    <xf numFmtId="0" fontId="25" fillId="3" borderId="109" xfId="0" applyFont="1" applyFill="1" applyBorder="1" applyAlignment="1">
      <alignment vertical="center" wrapText="1"/>
    </xf>
    <xf numFmtId="0" fontId="49" fillId="2" borderId="1" xfId="0" applyFont="1" applyFill="1" applyBorder="1" applyAlignment="1">
      <alignment horizontal="center" vertical="center" wrapText="1"/>
    </xf>
    <xf numFmtId="0" fontId="49" fillId="2" borderId="1" xfId="0" applyFont="1" applyFill="1" applyBorder="1" applyAlignment="1">
      <alignment horizontal="center" vertical="center"/>
    </xf>
    <xf numFmtId="49" fontId="43" fillId="2" borderId="50" xfId="0" applyNumberFormat="1" applyFont="1" applyFill="1" applyBorder="1" applyAlignment="1">
      <alignment horizontal="left" vertical="center" wrapText="1"/>
    </xf>
    <xf numFmtId="49" fontId="43" fillId="2" borderId="48" xfId="0" applyNumberFormat="1" applyFont="1" applyFill="1" applyBorder="1" applyAlignment="1">
      <alignment horizontal="left" vertical="center" wrapText="1"/>
    </xf>
    <xf numFmtId="0" fontId="35" fillId="3" borderId="41" xfId="0" applyFont="1" applyFill="1" applyBorder="1" applyAlignment="1">
      <alignment horizontal="center" vertical="center"/>
    </xf>
    <xf numFmtId="0" fontId="35" fillId="3" borderId="42" xfId="0" applyFont="1" applyFill="1" applyBorder="1" applyAlignment="1">
      <alignment horizontal="center" vertical="center"/>
    </xf>
    <xf numFmtId="0" fontId="35" fillId="3" borderId="43" xfId="0" applyFont="1" applyFill="1" applyBorder="1" applyAlignment="1">
      <alignment horizontal="center" vertical="center"/>
    </xf>
    <xf numFmtId="49" fontId="43" fillId="2" borderId="49" xfId="0" applyNumberFormat="1" applyFont="1" applyFill="1" applyBorder="1" applyAlignment="1">
      <alignment horizontal="left" vertical="center" wrapText="1"/>
    </xf>
    <xf numFmtId="49" fontId="43" fillId="2" borderId="47" xfId="0" applyNumberFormat="1" applyFont="1" applyFill="1" applyBorder="1" applyAlignment="1">
      <alignment horizontal="left" vertical="center" wrapText="1"/>
    </xf>
    <xf numFmtId="49" fontId="49" fillId="2" borderId="46" xfId="0" applyNumberFormat="1" applyFont="1" applyFill="1" applyBorder="1" applyAlignment="1" applyProtection="1">
      <alignment horizontal="center" vertical="top" wrapText="1"/>
      <protection locked="0"/>
    </xf>
    <xf numFmtId="49" fontId="49" fillId="2" borderId="116" xfId="0" applyNumberFormat="1" applyFont="1" applyFill="1" applyBorder="1" applyAlignment="1" applyProtection="1">
      <alignment horizontal="center" vertical="top" wrapText="1"/>
      <protection locked="0"/>
    </xf>
    <xf numFmtId="49" fontId="49" fillId="2" borderId="117" xfId="0" applyNumberFormat="1" applyFont="1" applyFill="1" applyBorder="1" applyAlignment="1" applyProtection="1">
      <alignment horizontal="center" vertical="top" wrapText="1"/>
      <protection locked="0"/>
    </xf>
    <xf numFmtId="0" fontId="21" fillId="2" borderId="1" xfId="0" applyFont="1" applyFill="1" applyBorder="1" applyAlignment="1" applyProtection="1">
      <alignment horizontal="center"/>
      <protection locked="0"/>
    </xf>
    <xf numFmtId="164" fontId="53" fillId="2" borderId="4" xfId="0" applyNumberFormat="1" applyFont="1" applyFill="1" applyBorder="1" applyAlignment="1" applyProtection="1">
      <alignment horizontal="center"/>
      <protection locked="0"/>
    </xf>
    <xf numFmtId="164" fontId="21" fillId="2" borderId="5" xfId="0" applyNumberFormat="1" applyFont="1" applyFill="1" applyBorder="1" applyAlignment="1" applyProtection="1">
      <alignment horizontal="center"/>
      <protection locked="0"/>
    </xf>
    <xf numFmtId="164" fontId="21" fillId="2" borderId="64" xfId="0" applyNumberFormat="1" applyFont="1" applyFill="1" applyBorder="1" applyAlignment="1" applyProtection="1">
      <alignment horizontal="center"/>
      <protection locked="0"/>
    </xf>
    <xf numFmtId="0" fontId="40" fillId="3" borderId="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35" fillId="3" borderId="79" xfId="0" applyFont="1" applyFill="1" applyBorder="1" applyAlignment="1">
      <alignment horizontal="center" vertical="center" wrapText="1"/>
    </xf>
    <xf numFmtId="0" fontId="35" fillId="3" borderId="80" xfId="0" applyFont="1" applyFill="1" applyBorder="1" applyAlignment="1">
      <alignment horizontal="center" vertical="center" wrapText="1"/>
    </xf>
    <xf numFmtId="0" fontId="35" fillId="3" borderId="81" xfId="0" applyFont="1" applyFill="1" applyBorder="1" applyAlignment="1">
      <alignment horizontal="center" vertical="center" wrapText="1"/>
    </xf>
  </cellXfs>
  <cellStyles count="6">
    <cellStyle name="Hipervínculo" xfId="2" builtinId="8"/>
    <cellStyle name="Normal" xfId="0" builtinId="0"/>
    <cellStyle name="Normal - Style1 2" xfId="4"/>
    <cellStyle name="Normal 2" xfId="3"/>
    <cellStyle name="Normal 2 2" xfId="5"/>
    <cellStyle name="table_head1" xfId="1"/>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colors>
    <mruColors>
      <color rgb="FFF7C435"/>
      <color rgb="FFFF9900"/>
      <color rgb="FF83A343"/>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1765300</xdr:colOff>
      <xdr:row>0</xdr:row>
      <xdr:rowOff>0</xdr:rowOff>
    </xdr:from>
    <xdr:to>
      <xdr:col>7</xdr:col>
      <xdr:colOff>2204378</xdr:colOff>
      <xdr:row>16</xdr:row>
      <xdr:rowOff>4250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191500" y="0"/>
          <a:ext cx="3966503" cy="225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1685925</xdr:colOff>
      <xdr:row>0</xdr:row>
      <xdr:rowOff>0</xdr:rowOff>
    </xdr:from>
    <xdr:to>
      <xdr:col>7</xdr:col>
      <xdr:colOff>2377271</xdr:colOff>
      <xdr:row>7</xdr:row>
      <xdr:rowOff>128941</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7534275" y="0"/>
          <a:ext cx="3958421" cy="2186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2809875</xdr:colOff>
      <xdr:row>0</xdr:row>
      <xdr:rowOff>47625</xdr:rowOff>
    </xdr:from>
    <xdr:to>
      <xdr:col>7</xdr:col>
      <xdr:colOff>662771</xdr:colOff>
      <xdr:row>13</xdr:row>
      <xdr:rowOff>157516</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819775" y="47625"/>
          <a:ext cx="3958421" cy="2186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2177142</xdr:colOff>
      <xdr:row>12</xdr:row>
      <xdr:rowOff>93243</xdr:rowOff>
    </xdr:from>
    <xdr:to>
      <xdr:col>6</xdr:col>
      <xdr:colOff>721178</xdr:colOff>
      <xdr:row>20</xdr:row>
      <xdr:rowOff>34633</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612571" y="1726100"/>
          <a:ext cx="4395107" cy="2404283"/>
        </a:xfrm>
        <a:prstGeom prst="rect">
          <a:avLst/>
        </a:prstGeom>
      </xdr:spPr>
    </xdr:pic>
    <xdr:clientData/>
  </xdr:twoCellAnchor>
  <xdr:twoCellAnchor editAs="oneCell">
    <xdr:from>
      <xdr:col>2</xdr:col>
      <xdr:colOff>0</xdr:colOff>
      <xdr:row>0</xdr:row>
      <xdr:rowOff>59531</xdr:rowOff>
    </xdr:from>
    <xdr:to>
      <xdr:col>2</xdr:col>
      <xdr:colOff>2107407</xdr:colOff>
      <xdr:row>6</xdr:row>
      <xdr:rowOff>71437</xdr:rowOff>
    </xdr:to>
    <xdr:pic>
      <xdr:nvPicPr>
        <xdr:cNvPr id="5" name="27 Imagen" descr="logo_papeleria">
          <a:extLst>
            <a:ext uri="{FF2B5EF4-FFF2-40B4-BE49-F238E27FC236}">
              <a16:creationId xmlns:a16="http://schemas.microsoft.com/office/drawing/2014/main" id="{CF2057F7-7C65-4149-8AA8-07AD6F2155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0531" y="59531"/>
          <a:ext cx="2107407" cy="1012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40</xdr:row>
      <xdr:rowOff>0</xdr:rowOff>
    </xdr:from>
    <xdr:to>
      <xdr:col>10</xdr:col>
      <xdr:colOff>523875</xdr:colOff>
      <xdr:row>46</xdr:row>
      <xdr:rowOff>82391</xdr:rowOff>
    </xdr:to>
    <xdr:grpSp>
      <xdr:nvGrpSpPr>
        <xdr:cNvPr id="4" name="Grupo 3"/>
        <xdr:cNvGrpSpPr>
          <a:grpSpLocks/>
        </xdr:cNvGrpSpPr>
      </xdr:nvGrpSpPr>
      <xdr:grpSpPr bwMode="auto">
        <a:xfrm>
          <a:off x="440531" y="27062906"/>
          <a:ext cx="13370719" cy="1118235"/>
          <a:chOff x="1575" y="13304"/>
          <a:chExt cx="8885" cy="1761"/>
        </a:xfrm>
      </xdr:grpSpPr>
      <xdr:sp macro="" textlink="">
        <xdr:nvSpPr>
          <xdr:cNvPr id="6" name="Cuadro de texto 2"/>
          <xdr:cNvSpPr txBox="1">
            <a:spLocks noChangeArrowheads="1"/>
          </xdr:cNvSpPr>
        </xdr:nvSpPr>
        <xdr:spPr bwMode="auto">
          <a:xfrm>
            <a:off x="4451" y="13304"/>
            <a:ext cx="6009" cy="1761"/>
          </a:xfrm>
          <a:prstGeom prst="rect">
            <a:avLst/>
          </a:prstGeom>
          <a:noFill/>
          <a:ln>
            <a:noFill/>
          </a:ln>
        </xdr:spPr>
        <xdr:txBody>
          <a:bodyPr rot="0" vert="horz" wrap="square" lIns="91440" tIns="45720" rIns="91440" bIns="45720" anchor="t" anchorCtr="0" upright="1">
            <a:noAutofit/>
          </a:bodyPr>
          <a:lstStyle/>
          <a:p>
            <a:pPr algn="ctr">
              <a:spcAft>
                <a:spcPts val="0"/>
              </a:spcAft>
            </a:pPr>
            <a:r>
              <a:rPr lang="es-CO" sz="1100" b="1">
                <a:effectLst/>
                <a:latin typeface="Arial Narrow" panose="020B0606020202030204" pitchFamily="34" charset="0"/>
                <a:ea typeface="Calibri" panose="020F0502020204030204" pitchFamily="34" charset="0"/>
                <a:cs typeface="Times New Roman" panose="02020603050405020304" pitchFamily="18" charset="0"/>
              </a:rPr>
              <a:t>INSTITUTO NACIONAL DE FORMACIÓN TÉCNICA PROFESIONAL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CO" sz="1100">
                <a:effectLst/>
                <a:latin typeface="Arial Narrow" panose="020B0606020202030204" pitchFamily="34" charset="0"/>
                <a:ea typeface="Calibri" panose="020F0502020204030204" pitchFamily="34" charset="0"/>
                <a:cs typeface="Times New Roman" panose="02020603050405020304" pitchFamily="18" charset="0"/>
              </a:rPr>
              <a:t>860402193-9 </a:t>
            </a:r>
            <a:r>
              <a:rPr lang="es-CO" sz="1100" b="1">
                <a:effectLst/>
                <a:latin typeface="Arial Narrow" panose="020B0606020202030204" pitchFamily="34" charset="0"/>
                <a:ea typeface="Calibri" panose="020F0502020204030204" pitchFamily="34" charset="0"/>
                <a:cs typeface="Times New Roman" panose="02020603050405020304" pitchFamily="18" charset="0"/>
              </a:rPr>
              <a:t>Dirección:</a:t>
            </a:r>
            <a:r>
              <a:rPr lang="es-CO" sz="1100">
                <a:effectLst/>
                <a:latin typeface="Arial Narrow" panose="020B0606020202030204" pitchFamily="34" charset="0"/>
                <a:ea typeface="Calibri" panose="020F0502020204030204" pitchFamily="34" charset="0"/>
                <a:cs typeface="Times New Roman" panose="02020603050405020304" pitchFamily="18" charset="0"/>
              </a:rPr>
              <a:t> Carrera. 13 N 7A- 61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CO" sz="1100" b="1">
                <a:effectLst/>
                <a:latin typeface="Arial Narrow" panose="020B0606020202030204" pitchFamily="34" charset="0"/>
                <a:ea typeface="Calibri" panose="020F0502020204030204" pitchFamily="34" charset="0"/>
                <a:cs typeface="Times New Roman" panose="02020603050405020304" pitchFamily="18" charset="0"/>
              </a:rPr>
              <a:t>Teléfono</a:t>
            </a:r>
            <a:r>
              <a:rPr lang="es-CO" sz="1100">
                <a:effectLst/>
                <a:latin typeface="Arial Narrow" panose="020B0606020202030204" pitchFamily="34" charset="0"/>
                <a:ea typeface="Calibri" panose="020F0502020204030204" pitchFamily="34" charset="0"/>
                <a:cs typeface="Times New Roman" panose="02020603050405020304" pitchFamily="18" charset="0"/>
              </a:rPr>
              <a:t>: (57) 3011685428</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n-US" sz="1100" b="1">
                <a:effectLst/>
                <a:latin typeface="Arial Narrow" panose="020B0606020202030204" pitchFamily="34" charset="0"/>
                <a:ea typeface="Calibri" panose="020F0502020204030204" pitchFamily="34" charset="0"/>
                <a:cs typeface="Times New Roman" panose="02020603050405020304" pitchFamily="18" charset="0"/>
              </a:rPr>
              <a:t>Web:</a:t>
            </a:r>
            <a:r>
              <a:rPr lang="en-US" sz="1100">
                <a:effectLst/>
                <a:latin typeface="Arial Narrow" panose="020B0606020202030204" pitchFamily="34" charset="0"/>
                <a:ea typeface="Calibri" panose="020F0502020204030204" pitchFamily="34" charset="0"/>
                <a:cs typeface="Times New Roman" panose="02020603050405020304" pitchFamily="18" charset="0"/>
              </a:rPr>
              <a:t> www.infotep.edu.co </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n-US" sz="1100" b="1">
                <a:effectLst/>
                <a:latin typeface="Arial Narrow" panose="020B0606020202030204" pitchFamily="34" charset="0"/>
                <a:ea typeface="Calibri" panose="020F0502020204030204" pitchFamily="34" charset="0"/>
                <a:cs typeface="Times New Roman" panose="02020603050405020304" pitchFamily="18" charset="0"/>
              </a:rPr>
              <a:t>Email:</a:t>
            </a:r>
            <a:r>
              <a:rPr lang="en-US" sz="1100">
                <a:effectLst/>
                <a:latin typeface="Arial Narrow" panose="020B0606020202030204" pitchFamily="34" charset="0"/>
                <a:ea typeface="Calibri" panose="020F0502020204030204" pitchFamily="34" charset="0"/>
                <a:cs typeface="Times New Roman" panose="02020603050405020304" pitchFamily="18" charset="0"/>
              </a:rPr>
              <a:t> servicioalciudadano@infotep.edu.co</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CO" sz="1100">
                <a:effectLst/>
                <a:latin typeface="Arial Narrow" panose="020B0606020202030204" pitchFamily="34" charset="0"/>
                <a:ea typeface="Calibri" panose="020F0502020204030204" pitchFamily="34" charset="0"/>
                <a:cs typeface="Times New Roman" panose="02020603050405020304" pitchFamily="18" charset="0"/>
              </a:rPr>
              <a:t>San Juan del Cesar – La Guajira Colombia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7" name="Group 31"/>
          <xdr:cNvGrpSpPr>
            <a:grpSpLocks/>
          </xdr:cNvGrpSpPr>
        </xdr:nvGrpSpPr>
        <xdr:grpSpPr bwMode="auto">
          <a:xfrm>
            <a:off x="1575" y="13304"/>
            <a:ext cx="2830" cy="1624"/>
            <a:chOff x="757" y="13304"/>
            <a:chExt cx="2830" cy="1624"/>
          </a:xfrm>
        </xdr:grpSpPr>
        <xdr:grpSp>
          <xdr:nvGrpSpPr>
            <xdr:cNvPr id="8" name="Group 32"/>
            <xdr:cNvGrpSpPr>
              <a:grpSpLocks/>
            </xdr:cNvGrpSpPr>
          </xdr:nvGrpSpPr>
          <xdr:grpSpPr bwMode="auto">
            <a:xfrm>
              <a:off x="757" y="13304"/>
              <a:ext cx="1542" cy="1624"/>
              <a:chOff x="757" y="13304"/>
              <a:chExt cx="1542" cy="1624"/>
            </a:xfrm>
          </xdr:grpSpPr>
          <xdr:pic>
            <xdr:nvPicPr>
              <xdr:cNvPr id="12" name="Picture 38" descr="logosintegrados14-03-2012"/>
              <xdr:cNvPicPr>
                <a:picLocks noChangeAspect="1"/>
              </xdr:cNvPicPr>
            </xdr:nvPicPr>
            <xdr:blipFill>
              <a:blip xmlns:r="http://schemas.openxmlformats.org/officeDocument/2006/relationships" r:embed="rId3"/>
              <a:srcRect r="52193" b="16089"/>
              <a:stretch>
                <a:fillRect/>
              </a:stretch>
            </xdr:blipFill>
            <xdr:spPr bwMode="auto">
              <a:xfrm>
                <a:off x="931" y="13304"/>
                <a:ext cx="1229" cy="1422"/>
              </a:xfrm>
              <a:prstGeom prst="rect">
                <a:avLst/>
              </a:prstGeom>
              <a:noFill/>
              <a:ln>
                <a:noFill/>
              </a:ln>
            </xdr:spPr>
          </xdr:pic>
          <xdr:sp macro="" textlink="">
            <xdr:nvSpPr>
              <xdr:cNvPr id="13" name="Cuadro de texto 14"/>
              <xdr:cNvSpPr txBox="1">
                <a:spLocks noChangeArrowheads="1"/>
              </xdr:cNvSpPr>
            </xdr:nvSpPr>
            <xdr:spPr bwMode="auto">
              <a:xfrm>
                <a:off x="757" y="14618"/>
                <a:ext cx="1542" cy="310"/>
              </a:xfrm>
              <a:prstGeom prst="rect">
                <a:avLst/>
              </a:prstGeom>
              <a:noFill/>
              <a:ln>
                <a:noFill/>
              </a:ln>
            </xdr:spPr>
            <xdr:txBody>
              <a:bodyPr rot="0" vert="horz" wrap="square" lIns="91440" tIns="45720" rIns="91440" bIns="45720" anchor="t" anchorCtr="0" upright="1">
                <a:noAutofit/>
              </a:bodyPr>
              <a:lstStyle/>
              <a:p>
                <a:pPr algn="ctr">
                  <a:spcAft>
                    <a:spcPts val="0"/>
                  </a:spcAft>
                </a:pPr>
                <a:r>
                  <a:rPr lang="es-ES" sz="800" b="1">
                    <a:solidFill>
                      <a:srgbClr val="244061"/>
                    </a:solidFill>
                    <a:effectLst/>
                    <a:latin typeface="Arial Narrow" panose="020B0606020202030204" pitchFamily="34" charset="0"/>
                    <a:ea typeface="Arial MT"/>
                    <a:cs typeface="Arial MT"/>
                  </a:rPr>
                  <a:t>SC-CER214900</a:t>
                </a:r>
                <a:endParaRPr lang="es-CO" sz="1100">
                  <a:effectLst/>
                  <a:latin typeface="Arial MT"/>
                  <a:ea typeface="Arial MT"/>
                  <a:cs typeface="Arial MT"/>
                </a:endParaRPr>
              </a:p>
            </xdr:txBody>
          </xdr:sp>
        </xdr:grpSp>
        <xdr:grpSp>
          <xdr:nvGrpSpPr>
            <xdr:cNvPr id="9" name="Group 35"/>
            <xdr:cNvGrpSpPr>
              <a:grpSpLocks/>
            </xdr:cNvGrpSpPr>
          </xdr:nvGrpSpPr>
          <xdr:grpSpPr bwMode="auto">
            <a:xfrm>
              <a:off x="2045" y="13366"/>
              <a:ext cx="1542" cy="1562"/>
              <a:chOff x="2045" y="13366"/>
              <a:chExt cx="1542" cy="1562"/>
            </a:xfrm>
          </xdr:grpSpPr>
          <xdr:pic>
            <xdr:nvPicPr>
              <xdr:cNvPr id="10" name="Imagen 9"/>
              <xdr:cNvPicPr>
                <a:picLocks noChangeAspect="1"/>
              </xdr:cNvPicPr>
            </xdr:nvPicPr>
            <xdr:blipFill>
              <a:blip xmlns:r="http://schemas.openxmlformats.org/officeDocument/2006/relationships" r:embed="rId4"/>
              <a:srcRect/>
              <a:stretch>
                <a:fillRect/>
              </a:stretch>
            </xdr:blipFill>
            <xdr:spPr bwMode="auto">
              <a:xfrm>
                <a:off x="2116" y="13366"/>
                <a:ext cx="1376" cy="1302"/>
              </a:xfrm>
              <a:prstGeom prst="rect">
                <a:avLst/>
              </a:prstGeom>
              <a:noFill/>
              <a:ln>
                <a:noFill/>
              </a:ln>
            </xdr:spPr>
          </xdr:pic>
          <xdr:sp macro="" textlink="">
            <xdr:nvSpPr>
              <xdr:cNvPr id="11" name="Cuadro de texto 14"/>
              <xdr:cNvSpPr txBox="1">
                <a:spLocks noChangeArrowheads="1"/>
              </xdr:cNvSpPr>
            </xdr:nvSpPr>
            <xdr:spPr bwMode="auto">
              <a:xfrm>
                <a:off x="2045" y="14618"/>
                <a:ext cx="1542" cy="310"/>
              </a:xfrm>
              <a:prstGeom prst="rect">
                <a:avLst/>
              </a:prstGeom>
              <a:noFill/>
              <a:ln>
                <a:noFill/>
              </a:ln>
            </xdr:spPr>
            <xdr:txBody>
              <a:bodyPr rot="0" vert="horz" wrap="square" lIns="91440" tIns="45720" rIns="91440" bIns="45720" anchor="t" anchorCtr="0" upright="1">
                <a:noAutofit/>
              </a:bodyPr>
              <a:lstStyle/>
              <a:p>
                <a:pPr>
                  <a:spcAft>
                    <a:spcPts val="0"/>
                  </a:spcAft>
                </a:pPr>
                <a:r>
                  <a:rPr lang="es-ES" sz="800" b="1">
                    <a:solidFill>
                      <a:srgbClr val="244061"/>
                    </a:solidFill>
                    <a:effectLst/>
                    <a:latin typeface="Arial Narrow" panose="020B0606020202030204" pitchFamily="34" charset="0"/>
                    <a:ea typeface="Arial MT"/>
                    <a:cs typeface="Arial MT"/>
                  </a:rPr>
                  <a:t>CO-SC-CER214900</a:t>
                </a:r>
                <a:endParaRPr lang="es-CO" sz="1100">
                  <a:effectLst/>
                  <a:latin typeface="Arial MT"/>
                  <a:ea typeface="Arial MT"/>
                  <a:cs typeface="Arial MT"/>
                </a:endParaRPr>
              </a:p>
            </xdr:txBody>
          </xdr:sp>
        </xdr:grp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1/ljlopez/CONFIG~1/Temp/notesE1EF34/Otros%20Anexos/Gastos%20Regionales,%20Setiembre%2020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1/ECESPE~1/CONFIG~1/Temp/notesFFF692/Otros%20Anexos/Gastos%20Regionales,%20Dic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Evalbuena/AppData/Local/Microsoft/Windows/Temporary%20Internet%20Files/Content.Outlook/SVA60ZPR/Consolidado%20Diciembre%20%202011%20Banking%20Gaap%20Grupo%20Aval-1204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Real/CONSOLRE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1/ECESPE~1/CONFIG~1/Temp/notesFFF692/PUC_1112%20v5.9.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Documents/Brand%20X/JT8D/200/Meridiana/VB%20LLP%20Model%20V3%20Meridian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cruz/Desktop/COnsolidacion/Informacion-Julio2011/Recibidos/Bogota/ECP/Financiero/Consol/CONSOLFIN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Grupo_Aval/USGAAP/BANKING/1106/Entregado/Guia%203%20Historica%20a%20Junio%202011%20-%20Agosto%2020%202011%20-%201109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is%20Documentos/GRUPO%20AVAL/Banking%20Junio%202011/Julio-Banking%20Junio%2020110813/Banking%20Junio%202011/Consolidacion%20Entidades%20Aval%20SEC%20Banking%20Gaap%20a%20Junio%20de%202011-201110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ESTADOS%20FINANCIEROS%202002/Salvador/Set/SALV-Mktshare-Emisor%20SET-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1/ljlopez/CONFIG~1/Temp/notesE1EF34/Leasing%20Bogot&#225;,%20PUC%20Marzo%202011%20Final%20sin%20detalles.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 val="oficial"/>
    </sheetNames>
    <sheetDataSet>
      <sheetData sheetId="0">
        <row r="3">
          <cell r="B3" t="str">
            <v>606000</v>
          </cell>
        </row>
      </sheetData>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heetName val="Data"/>
      <sheetName val="PL.717 Corporate Expenses"/>
    </sheetNames>
    <sheetDataSet>
      <sheetData sheetId="0">
        <row r="3">
          <cell r="B3" t="str">
            <v>606000</v>
          </cell>
          <cell r="C3" t="str">
            <v>Directors / Directores</v>
          </cell>
          <cell r="D3" t="str">
            <v>PL.545</v>
          </cell>
          <cell r="E3">
            <v>512005</v>
          </cell>
        </row>
        <row r="4">
          <cell r="B4" t="str">
            <v>607000</v>
          </cell>
          <cell r="C4" t="str">
            <v>Salaries / Sueldos</v>
          </cell>
          <cell r="D4" t="str">
            <v>PL.549</v>
          </cell>
          <cell r="E4">
            <v>512005</v>
          </cell>
        </row>
        <row r="5">
          <cell r="B5" t="str">
            <v>608000</v>
          </cell>
          <cell r="C5" t="str">
            <v>Overtime / Horas extra</v>
          </cell>
          <cell r="D5" t="str">
            <v>PL.553</v>
          </cell>
          <cell r="E5">
            <v>512010</v>
          </cell>
        </row>
        <row r="6">
          <cell r="B6" t="str">
            <v>610000</v>
          </cell>
          <cell r="C6" t="str">
            <v>Sellers Commissions / Comision vendedores</v>
          </cell>
          <cell r="D6" t="str">
            <v>PL.561</v>
          </cell>
          <cell r="E6">
            <v>512005</v>
          </cell>
        </row>
        <row r="7">
          <cell r="B7" t="str">
            <v>611000</v>
          </cell>
          <cell r="C7" t="str">
            <v>Social Security and Others / Seguro social y otros</v>
          </cell>
          <cell r="D7" t="str">
            <v>PL.565</v>
          </cell>
          <cell r="E7">
            <v>512085</v>
          </cell>
        </row>
        <row r="8">
          <cell r="B8" t="str">
            <v>612000</v>
          </cell>
          <cell r="C8" t="str">
            <v>13 th &amp; 14 th Month / Aguinaldos</v>
          </cell>
          <cell r="D8" t="str">
            <v>PL.569</v>
          </cell>
          <cell r="E8">
            <v>512035</v>
          </cell>
        </row>
        <row r="9">
          <cell r="B9" t="str">
            <v>613000</v>
          </cell>
          <cell r="C9" t="str">
            <v>Indemnity / Indemnizaciones</v>
          </cell>
          <cell r="D9" t="str">
            <v>PL.573</v>
          </cell>
          <cell r="E9">
            <v>512075</v>
          </cell>
        </row>
        <row r="10">
          <cell r="B10" t="str">
            <v>614000</v>
          </cell>
          <cell r="C10" t="str">
            <v>Bonus / Bonificaciones</v>
          </cell>
          <cell r="D10" t="str">
            <v>PL.577</v>
          </cell>
          <cell r="E10">
            <v>512070</v>
          </cell>
        </row>
        <row r="11">
          <cell r="B11" t="str">
            <v>615000</v>
          </cell>
          <cell r="C11" t="str">
            <v>Other compensation / Otras prestaciones</v>
          </cell>
          <cell r="D11" t="str">
            <v>PL.581</v>
          </cell>
          <cell r="E11">
            <v>512095</v>
          </cell>
        </row>
        <row r="12">
          <cell r="B12" t="str">
            <v>616000</v>
          </cell>
          <cell r="C12" t="str">
            <v>Insurance / Seguro y gastos medicos</v>
          </cell>
          <cell r="D12" t="str">
            <v>PL.585</v>
          </cell>
          <cell r="E12">
            <v>512096</v>
          </cell>
        </row>
        <row r="13">
          <cell r="B13" t="str">
            <v>617000</v>
          </cell>
          <cell r="C13" t="str">
            <v>Grants &amp; Training / Becas y entrenamiento</v>
          </cell>
          <cell r="D13" t="str">
            <v>PL.589</v>
          </cell>
          <cell r="E13">
            <v>512096</v>
          </cell>
        </row>
        <row r="14">
          <cell r="B14" t="str">
            <v>618000</v>
          </cell>
          <cell r="C14" t="str">
            <v>Food &amp; beverages / Alimentacion</v>
          </cell>
          <cell r="D14" t="str">
            <v>PL.593</v>
          </cell>
          <cell r="E14">
            <v>512020</v>
          </cell>
        </row>
        <row r="15">
          <cell r="B15" t="str">
            <v>619000</v>
          </cell>
          <cell r="C15" t="str">
            <v>Uniforms / Uniformes</v>
          </cell>
          <cell r="D15" t="str">
            <v>PL.597</v>
          </cell>
          <cell r="E15">
            <v>512096</v>
          </cell>
        </row>
        <row r="16">
          <cell r="B16" t="str">
            <v>620000</v>
          </cell>
          <cell r="C16" t="str">
            <v>Other personnel benefitsOtros personal</v>
          </cell>
          <cell r="D16" t="str">
            <v>PL.601</v>
          </cell>
          <cell r="E16">
            <v>512095</v>
          </cell>
        </row>
        <row r="17">
          <cell r="B17" t="str">
            <v>624000</v>
          </cell>
          <cell r="C17" t="str">
            <v>Rents (Building and parking) / Alquileres (edificios y parqueos)</v>
          </cell>
          <cell r="D17" t="str">
            <v>PL.621</v>
          </cell>
          <cell r="E17">
            <v>514510</v>
          </cell>
        </row>
        <row r="18">
          <cell r="B18" t="str">
            <v>625000</v>
          </cell>
          <cell r="C18" t="str">
            <v>Cleaning services / Limpieza y aseo</v>
          </cell>
          <cell r="D18" t="str">
            <v>PL.625</v>
          </cell>
          <cell r="E18">
            <v>519005</v>
          </cell>
        </row>
        <row r="19">
          <cell r="B19" t="str">
            <v>626000</v>
          </cell>
          <cell r="C19" t="str">
            <v>Utilities / Luz y agua</v>
          </cell>
          <cell r="D19" t="str">
            <v>PL.629</v>
          </cell>
          <cell r="E19">
            <v>519025</v>
          </cell>
        </row>
        <row r="20">
          <cell r="B20" t="str">
            <v>627000</v>
          </cell>
          <cell r="C20" t="str">
            <v>Building Maintenance / Mantenimiento Edificio</v>
          </cell>
          <cell r="D20" t="str">
            <v>PL.633</v>
          </cell>
          <cell r="E20">
            <v>516515</v>
          </cell>
        </row>
        <row r="21">
          <cell r="B21" t="str">
            <v>635000</v>
          </cell>
          <cell r="C21" t="str">
            <v>Professional Services / Honorarios a profesionales</v>
          </cell>
          <cell r="D21" t="str">
            <v>PL.661</v>
          </cell>
          <cell r="E21">
            <v>513095</v>
          </cell>
        </row>
        <row r="22">
          <cell r="B22" t="str">
            <v>636000</v>
          </cell>
          <cell r="C22" t="str">
            <v>Insurance / Seguros</v>
          </cell>
          <cell r="D22" t="str">
            <v>PL.665</v>
          </cell>
          <cell r="E22">
            <v>513095</v>
          </cell>
        </row>
        <row r="23">
          <cell r="B23" t="str">
            <v>637100</v>
          </cell>
          <cell r="C23" t="str">
            <v>Donations / Donaciones</v>
          </cell>
          <cell r="D23" t="str">
            <v>PL.673</v>
          </cell>
          <cell r="E23">
            <v>519060</v>
          </cell>
        </row>
        <row r="24">
          <cell r="B24" t="str">
            <v>638100</v>
          </cell>
          <cell r="C24" t="str">
            <v>Equipment &amp; furniture rental / Alquiler de equipo, mobiliario y vehículos</v>
          </cell>
          <cell r="D24" t="str">
            <v>PL.685</v>
          </cell>
          <cell r="E24">
            <v>514505</v>
          </cell>
        </row>
        <row r="25">
          <cell r="B25" t="str">
            <v>638200</v>
          </cell>
          <cell r="C25" t="str">
            <v>Software maintenance and licensing fees / Licencias y mantenimiento de software</v>
          </cell>
          <cell r="D25" t="str">
            <v>PL.689</v>
          </cell>
          <cell r="E25">
            <v>518020</v>
          </cell>
        </row>
        <row r="26">
          <cell r="B26" t="str">
            <v>640000</v>
          </cell>
          <cell r="C26" t="str">
            <v>Pastage / Correo</v>
          </cell>
          <cell r="D26" t="str">
            <v>PL.697</v>
          </cell>
          <cell r="E26">
            <v>519025</v>
          </cell>
        </row>
        <row r="27">
          <cell r="B27" t="str">
            <v>641000</v>
          </cell>
          <cell r="C27" t="str">
            <v>Courier</v>
          </cell>
          <cell r="D27" t="str">
            <v>PL.701</v>
          </cell>
          <cell r="E27">
            <v>519025</v>
          </cell>
        </row>
        <row r="28">
          <cell r="B28">
            <v>642000</v>
          </cell>
          <cell r="C28" t="str">
            <v>Credit card franchise fees / Cuotas internacionales</v>
          </cell>
          <cell r="D28" t="str">
            <v>PL.705</v>
          </cell>
          <cell r="E28">
            <v>515095</v>
          </cell>
        </row>
        <row r="29">
          <cell r="B29" t="str">
            <v>643000</v>
          </cell>
          <cell r="C29" t="str">
            <v>Fotocopies / Fotocopias</v>
          </cell>
          <cell r="D29" t="str">
            <v>PL.709</v>
          </cell>
          <cell r="E29">
            <v>519045</v>
          </cell>
        </row>
        <row r="30">
          <cell r="B30" t="str">
            <v>646000</v>
          </cell>
          <cell r="C30" t="str">
            <v>Vehicle and equipment maintenance / Mantenimiento vehiculos, mobiliario y  equipo</v>
          </cell>
          <cell r="D30" t="str">
            <v>PL.721</v>
          </cell>
          <cell r="E30">
            <v>516095</v>
          </cell>
        </row>
        <row r="31">
          <cell r="B31" t="str">
            <v>647000</v>
          </cell>
          <cell r="C31" t="str">
            <v>Supplies / Papeleria y utiles</v>
          </cell>
          <cell r="D31" t="str">
            <v>PL.725</v>
          </cell>
          <cell r="E31">
            <v>519045</v>
          </cell>
        </row>
        <row r="32">
          <cell r="B32" t="str">
            <v>648000</v>
          </cell>
          <cell r="C32" t="str">
            <v>Interchange losses / Perdidas de intercambio</v>
          </cell>
          <cell r="D32" t="str">
            <v>PL.729</v>
          </cell>
          <cell r="E32">
            <v>411535</v>
          </cell>
        </row>
        <row r="33">
          <cell r="B33" t="str">
            <v>650000</v>
          </cell>
          <cell r="C33" t="str">
            <v>Advertising and promotion / Publicidad y promocion</v>
          </cell>
          <cell r="D33" t="str">
            <v>PL.737</v>
          </cell>
          <cell r="E33">
            <v>519015</v>
          </cell>
        </row>
        <row r="34">
          <cell r="B34" t="str">
            <v>651000</v>
          </cell>
          <cell r="C34" t="str">
            <v>Representation expenses / Representaciones</v>
          </cell>
          <cell r="D34" t="str">
            <v>PL.741</v>
          </cell>
          <cell r="E34">
            <v>516095</v>
          </cell>
        </row>
        <row r="35">
          <cell r="B35" t="str">
            <v>653000</v>
          </cell>
          <cell r="C35" t="str">
            <v>Plastic cards / Tarjetas plasticas</v>
          </cell>
          <cell r="D35" t="str">
            <v>PL.749</v>
          </cell>
          <cell r="E35">
            <v>519045</v>
          </cell>
        </row>
        <row r="36">
          <cell r="B36" t="str">
            <v>654000</v>
          </cell>
          <cell r="C36" t="str">
            <v>Telephone / Telefono</v>
          </cell>
          <cell r="D36" t="str">
            <v>PL.753</v>
          </cell>
          <cell r="E36">
            <v>519025</v>
          </cell>
        </row>
        <row r="37">
          <cell r="B37" t="str">
            <v>657000</v>
          </cell>
          <cell r="C37" t="str">
            <v>Travels and local per diems / Viajes y viaticos locales</v>
          </cell>
          <cell r="D37" t="str">
            <v>PL.765</v>
          </cell>
          <cell r="E37">
            <v>519035</v>
          </cell>
        </row>
        <row r="38">
          <cell r="B38" t="str">
            <v>658000</v>
          </cell>
          <cell r="C38" t="str">
            <v>Travels and external per diems / Viajes y viaticos al exterior</v>
          </cell>
          <cell r="D38" t="str">
            <v>PL.769</v>
          </cell>
          <cell r="E38">
            <v>519035</v>
          </cell>
        </row>
        <row r="39">
          <cell r="B39" t="str">
            <v>659000</v>
          </cell>
          <cell r="C39" t="str">
            <v>Other services / Otros servicios</v>
          </cell>
          <cell r="D39" t="str">
            <v>PL.773</v>
          </cell>
          <cell r="E39">
            <v>519095</v>
          </cell>
        </row>
        <row r="40">
          <cell r="B40" t="str">
            <v>663000</v>
          </cell>
          <cell r="C40" t="str">
            <v>Security / Seguridad</v>
          </cell>
          <cell r="D40" t="str">
            <v>PL.786</v>
          </cell>
          <cell r="E40">
            <v>519005</v>
          </cell>
        </row>
        <row r="41">
          <cell r="B41" t="str">
            <v>665000</v>
          </cell>
          <cell r="C41" t="str">
            <v>Depreciation / Depreciación</v>
          </cell>
          <cell r="D41" t="str">
            <v>PL.797</v>
          </cell>
          <cell r="E41">
            <v>517510</v>
          </cell>
        </row>
      </sheetData>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row r="3">
          <cell r="B3">
            <v>40878</v>
          </cell>
        </row>
      </sheetData>
      <sheetData sheetId="6">
        <row r="7">
          <cell r="B7">
            <v>3618549.9999999995</v>
          </cell>
        </row>
      </sheetData>
      <sheetData sheetId="7">
        <row r="21">
          <cell r="F21">
            <v>103736039.5</v>
          </cell>
        </row>
      </sheetData>
      <sheetData sheetId="8">
        <row r="2">
          <cell r="T2" t="str">
            <v>TOTAL
CONSOLIDADO</v>
          </cell>
        </row>
      </sheetData>
      <sheetData sheetId="9">
        <row r="1">
          <cell r="B1" t="str">
            <v>BALANCE CONSOLIDADO LEY 222 DICIEMBRE DE 2011</v>
          </cell>
        </row>
      </sheetData>
      <sheetData sheetId="10"/>
      <sheetData sheetId="11"/>
      <sheetData sheetId="12"/>
      <sheetData sheetId="13"/>
      <sheetData sheetId="14"/>
      <sheetData sheetId="15"/>
      <sheetData sheetId="16">
        <row r="9">
          <cell r="E9">
            <v>0.64437624003083604</v>
          </cell>
        </row>
      </sheetData>
      <sheetData sheetId="17"/>
      <sheetData sheetId="18">
        <row r="19">
          <cell r="F19">
            <v>45857</v>
          </cell>
        </row>
      </sheetData>
      <sheetData sheetId="19">
        <row r="337">
          <cell r="E337">
            <v>3848.5891077654401</v>
          </cell>
        </row>
      </sheetData>
      <sheetData sheetId="20">
        <row r="18">
          <cell r="I18">
            <v>620731.46508612996</v>
          </cell>
        </row>
      </sheetData>
      <sheetData sheetId="21"/>
      <sheetData sheetId="22"/>
      <sheetData sheetId="23">
        <row r="4">
          <cell r="E4">
            <v>192273.65333100004</v>
          </cell>
        </row>
      </sheetData>
      <sheetData sheetId="24"/>
      <sheetData sheetId="25">
        <row r="27">
          <cell r="G27">
            <v>49717</v>
          </cell>
        </row>
      </sheetData>
      <sheetData sheetId="26">
        <row r="47">
          <cell r="E47">
            <v>164989</v>
          </cell>
        </row>
      </sheetData>
      <sheetData sheetId="27">
        <row r="14">
          <cell r="G14">
            <v>-3912123.2631300003</v>
          </cell>
        </row>
      </sheetData>
      <sheetData sheetId="28">
        <row r="41">
          <cell r="F41">
            <v>11873.388086316245</v>
          </cell>
        </row>
      </sheetData>
      <sheetData sheetId="29">
        <row r="13">
          <cell r="U13">
            <v>-520831.8700512299</v>
          </cell>
        </row>
      </sheetData>
      <sheetData sheetId="30">
        <row r="40">
          <cell r="M40">
            <v>46452.273721369835</v>
          </cell>
        </row>
      </sheetData>
      <sheetData sheetId="31">
        <row r="132">
          <cell r="W132">
            <v>70032.397666118704</v>
          </cell>
        </row>
      </sheetData>
      <sheetData sheetId="32">
        <row r="14">
          <cell r="D14">
            <v>877512</v>
          </cell>
        </row>
      </sheetData>
      <sheetData sheetId="33">
        <row r="19">
          <cell r="D19">
            <v>22494</v>
          </cell>
        </row>
      </sheetData>
      <sheetData sheetId="34">
        <row r="40">
          <cell r="C40">
            <v>-121179</v>
          </cell>
        </row>
      </sheetData>
      <sheetData sheetId="35"/>
      <sheetData sheetId="36"/>
      <sheetData sheetId="37">
        <row r="5">
          <cell r="B5">
            <v>6223898.2846248988</v>
          </cell>
        </row>
      </sheetData>
      <sheetData sheetId="38"/>
      <sheetData sheetId="3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row r="2866">
          <cell r="D2866">
            <v>1358621453.495039</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7">
          <cell r="E7">
            <v>0</v>
          </cell>
        </row>
      </sheetData>
      <sheetData sheetId="17">
        <row r="7">
          <cell r="E7">
            <v>1851277.9970764969</v>
          </cell>
        </row>
      </sheetData>
      <sheetData sheetId="18">
        <row r="7">
          <cell r="E7">
            <v>4837543.0020627771</v>
          </cell>
        </row>
      </sheetData>
      <sheetData sheetId="19">
        <row r="7">
          <cell r="E7">
            <v>5449557.9956710571</v>
          </cell>
        </row>
      </sheetData>
      <sheetData sheetId="20">
        <row r="7">
          <cell r="E7">
            <v>22476911.004295662</v>
          </cell>
        </row>
      </sheetData>
      <sheetData sheetId="21">
        <row r="7">
          <cell r="E7">
            <v>1115983.9999596965</v>
          </cell>
        </row>
      </sheetData>
      <sheetData sheetId="22">
        <row r="7">
          <cell r="E7">
            <v>14103021.226156015</v>
          </cell>
        </row>
      </sheetData>
      <sheetData sheetId="23">
        <row r="7">
          <cell r="E7">
            <v>2156733.0028699879</v>
          </cell>
        </row>
      </sheetData>
      <sheetData sheetId="24">
        <row r="7">
          <cell r="E7">
            <v>3392949.0046367981</v>
          </cell>
        </row>
      </sheetData>
      <sheetData sheetId="25">
        <row r="7">
          <cell r="E7">
            <v>12684208.001242254</v>
          </cell>
        </row>
      </sheetData>
      <sheetData sheetId="26">
        <row r="7">
          <cell r="E7">
            <v>37141</v>
          </cell>
        </row>
      </sheetData>
      <sheetData sheetId="27">
        <row r="7">
          <cell r="E7">
            <v>28738867.003099151</v>
          </cell>
        </row>
      </sheetData>
      <sheetData sheetId="28" refreshError="1"/>
      <sheetData sheetId="29" refreshError="1"/>
      <sheetData sheetId="30" refreshError="1"/>
      <sheetData sheetId="31">
        <row r="8">
          <cell r="E8">
            <v>2244879.02</v>
          </cell>
        </row>
      </sheetData>
      <sheetData sheetId="32">
        <row r="8">
          <cell r="E8">
            <v>284023.7135923676</v>
          </cell>
        </row>
      </sheetData>
      <sheetData sheetId="33">
        <row r="8">
          <cell r="G8">
            <v>0</v>
          </cell>
        </row>
      </sheetData>
      <sheetData sheetId="34" refreshError="1"/>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row r="3">
          <cell r="AL3" t="str">
            <v>JUNIO 2009 -JUNIO 2010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5">
          <cell r="E55">
            <v>822062.25530159008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K11">
            <v>0.6482</v>
          </cell>
        </row>
      </sheetData>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row r="19">
          <cell r="B19" t="str">
            <v>Jan</v>
          </cell>
          <cell r="F19">
            <v>15.795540250167207</v>
          </cell>
          <cell r="G19">
            <v>68.781065088757401</v>
          </cell>
          <cell r="I19">
            <v>3.7453929674270343</v>
          </cell>
          <cell r="J19">
            <v>46.650453239000662</v>
          </cell>
          <cell r="AE19">
            <v>8.9763238179812938E-2</v>
          </cell>
          <cell r="AF19">
            <v>3.5928229323039532E-2</v>
          </cell>
        </row>
        <row r="20">
          <cell r="B20" t="str">
            <v>Feb</v>
          </cell>
          <cell r="F20">
            <v>13.529686215553696</v>
          </cell>
          <cell r="G20">
            <v>79.477477477477478</v>
          </cell>
          <cell r="I20">
            <v>3.3622407038488027</v>
          </cell>
          <cell r="J20">
            <v>55.167173252279632</v>
          </cell>
          <cell r="AE20">
            <v>8.8255033557046975E-2</v>
          </cell>
          <cell r="AF20">
            <v>3.7902025014889817E-2</v>
          </cell>
        </row>
        <row r="21">
          <cell r="B21" t="str">
            <v>Mar</v>
          </cell>
          <cell r="F21">
            <v>12.908749577798897</v>
          </cell>
          <cell r="G21">
            <v>74.908314631342705</v>
          </cell>
          <cell r="I21">
            <v>3.5818363195060834</v>
          </cell>
          <cell r="J21">
            <v>48.281938325991192</v>
          </cell>
          <cell r="AE21">
            <v>9.5075553584439448E-2</v>
          </cell>
          <cell r="AF21">
            <v>4.1635376236136695E-2</v>
          </cell>
        </row>
        <row r="22">
          <cell r="B22" t="str">
            <v>Apr</v>
          </cell>
          <cell r="F22">
            <v>12.081988459538216</v>
          </cell>
          <cell r="G22">
            <v>74.40671778021175</v>
          </cell>
          <cell r="I22">
            <v>3.4596620411263093</v>
          </cell>
          <cell r="J22">
            <v>52.412280701754391</v>
          </cell>
          <cell r="AE22">
            <v>9.5098920863309358E-2</v>
          </cell>
          <cell r="AF22">
            <v>4.3735096916775365E-2</v>
          </cell>
        </row>
        <row r="23">
          <cell r="B23" t="str">
            <v>May</v>
          </cell>
          <cell r="F23">
            <v>11.103388961766674</v>
          </cell>
          <cell r="G23">
            <v>75.813063678600713</v>
          </cell>
          <cell r="I23">
            <v>3.0675273002111045</v>
          </cell>
          <cell r="J23">
            <v>49.343832020997375</v>
          </cell>
          <cell r="AE23">
            <v>9.0536316381005899E-2</v>
          </cell>
          <cell r="AF23">
            <v>4.2827002372468857E-2</v>
          </cell>
        </row>
        <row r="24">
          <cell r="B24" t="str">
            <v>Jun</v>
          </cell>
          <cell r="F24">
            <v>11.088498136690909</v>
          </cell>
          <cell r="G24">
            <v>73.531022611689224</v>
          </cell>
          <cell r="I24">
            <v>3.0509425087738342</v>
          </cell>
          <cell r="J24">
            <v>46.134239592183519</v>
          </cell>
          <cell r="AE24">
            <v>9.0620569808387064E-2</v>
          </cell>
          <cell r="AF24">
            <v>4.4265134938001459E-2</v>
          </cell>
        </row>
        <row r="25">
          <cell r="B25" t="str">
            <v>Jul</v>
          </cell>
          <cell r="F25">
            <v>12.565103551274658</v>
          </cell>
          <cell r="G25">
            <v>68.056122032792231</v>
          </cell>
          <cell r="I25">
            <v>3.6902252511980946</v>
          </cell>
          <cell r="J25">
            <v>39.60865698191521</v>
          </cell>
          <cell r="AE25">
            <v>9.9864273288600869E-2</v>
          </cell>
          <cell r="AF25">
            <v>4.5137565734319034E-2</v>
          </cell>
        </row>
        <row r="26">
          <cell r="B26" t="str">
            <v>Aug</v>
          </cell>
          <cell r="F26">
            <v>11.794618946798535</v>
          </cell>
          <cell r="G26">
            <v>74.527947039795379</v>
          </cell>
          <cell r="I26">
            <v>3.2618888792211682</v>
          </cell>
          <cell r="J26">
            <v>44.80020491803279</v>
          </cell>
          <cell r="AE26">
            <v>9.7485965340493044E-2</v>
          </cell>
          <cell r="AF26">
            <v>4.5441270953799427E-2</v>
          </cell>
        </row>
        <row r="27">
          <cell r="B27" t="str">
            <v>Sep</v>
          </cell>
          <cell r="F27">
            <v>12.21263115063795</v>
          </cell>
          <cell r="G27">
            <v>69.254098360655732</v>
          </cell>
          <cell r="I27">
            <v>3.6194185291752645</v>
          </cell>
          <cell r="J27">
            <v>42.886781268524004</v>
          </cell>
          <cell r="AE27">
            <v>9.952064175308159E-2</v>
          </cell>
          <cell r="AF27">
            <v>4.5969386261865509E-2</v>
          </cell>
        </row>
        <row r="28">
          <cell r="B28" t="str">
            <v>Oct</v>
          </cell>
          <cell r="F28">
            <v>11.579966795794133</v>
          </cell>
          <cell r="G28">
            <v>71.30731397747104</v>
          </cell>
          <cell r="I28">
            <v>3.5575934856510392</v>
          </cell>
          <cell r="J28">
            <v>44.352248394004285</v>
          </cell>
          <cell r="AE28">
            <v>0.1013638039071139</v>
          </cell>
          <cell r="AF28">
            <v>4.6268226500611277E-2</v>
          </cell>
        </row>
        <row r="29">
          <cell r="B29" t="str">
            <v>Nov</v>
          </cell>
          <cell r="F29">
            <v>11.497434649469692</v>
          </cell>
          <cell r="G29">
            <v>70.916538658474138</v>
          </cell>
          <cell r="I29">
            <v>3.4343249984790414</v>
          </cell>
          <cell r="J29">
            <v>44.472222222222221</v>
          </cell>
          <cell r="AE29">
            <v>0.10209590021470197</v>
          </cell>
          <cell r="AF29">
            <v>4.8981630614283678E-2</v>
          </cell>
        </row>
        <row r="30">
          <cell r="B30" t="str">
            <v>Dec</v>
          </cell>
          <cell r="F30">
            <v>12.160720273964252</v>
          </cell>
          <cell r="G30">
            <v>63.241908457535935</v>
          </cell>
          <cell r="I30">
            <v>4.2212444236690478</v>
          </cell>
          <cell r="J30">
            <v>36.167700029524653</v>
          </cell>
          <cell r="AE30">
            <v>0.11350658670357271</v>
          </cell>
          <cell r="AF30">
            <v>5.0363463484955372E-2</v>
          </cell>
        </row>
        <row r="32">
          <cell r="F32">
            <v>12.406961235640839</v>
          </cell>
          <cell r="G32">
            <v>65.17924291802457</v>
          </cell>
          <cell r="I32">
            <v>4.4260637611323839</v>
          </cell>
          <cell r="J32">
            <v>41.478093403948002</v>
          </cell>
          <cell r="AE32">
            <v>0.1236641716782763</v>
          </cell>
          <cell r="AF32">
            <v>5.4657727974436202E-2</v>
          </cell>
        </row>
        <row r="33">
          <cell r="F33">
            <v>12.799274201149968</v>
          </cell>
          <cell r="G33">
            <v>68.374512353706109</v>
          </cell>
          <cell r="I33">
            <v>4.2746724479215761</v>
          </cell>
          <cell r="J33">
            <v>44.933171324422844</v>
          </cell>
          <cell r="AE33">
            <v>0.13195456214538692</v>
          </cell>
          <cell r="AF33">
            <v>6.3228720762481372E-2</v>
          </cell>
        </row>
        <row r="34">
          <cell r="F34">
            <v>13.272803063856395</v>
          </cell>
          <cell r="G34">
            <v>65.000460278007921</v>
          </cell>
          <cell r="I34">
            <v>4.9266602402105102</v>
          </cell>
          <cell r="J34">
            <v>45.176405733186328</v>
          </cell>
          <cell r="AE34">
            <v>0.15096448435918003</v>
          </cell>
          <cell r="AF34">
            <v>7.6573091900822107E-2</v>
          </cell>
        </row>
        <row r="35">
          <cell r="F35">
            <v>14.003695281409891</v>
          </cell>
          <cell r="G35">
            <v>67.415840612425157</v>
          </cell>
          <cell r="I35">
            <v>4.580727686185333</v>
          </cell>
          <cell r="J35">
            <v>44.632469592808036</v>
          </cell>
          <cell r="AE35">
            <v>0.14812073946518281</v>
          </cell>
          <cell r="AF35">
            <v>7.4259045830309761E-2</v>
          </cell>
        </row>
        <row r="36">
          <cell r="F36">
            <v>12.37822266614554</v>
          </cell>
          <cell r="G36">
            <v>70.273013295443008</v>
          </cell>
          <cell r="I36">
            <v>4.17480928185753</v>
          </cell>
          <cell r="J36">
            <v>40.552280484021097</v>
          </cell>
          <cell r="AE36">
            <v>0.14399721912431385</v>
          </cell>
          <cell r="AF36">
            <v>7.5259941495061836E-2</v>
          </cell>
        </row>
        <row r="37">
          <cell r="F37">
            <v>12.439537174529896</v>
          </cell>
          <cell r="G37">
            <v>68.202549409425799</v>
          </cell>
          <cell r="I37">
            <v>3.9578340708940409</v>
          </cell>
          <cell r="J37">
            <v>41.123439667128984</v>
          </cell>
          <cell r="AE37">
            <v>0.1388214164789707</v>
          </cell>
          <cell r="AF37">
            <v>7.5285428436911495E-2</v>
          </cell>
        </row>
        <row r="38">
          <cell r="F38">
            <v>14.123283884640191</v>
          </cell>
          <cell r="G38">
            <v>71.339085214513659</v>
          </cell>
          <cell r="I38">
            <v>4.4614392333916886</v>
          </cell>
          <cell r="J38">
            <v>50.52005943536404</v>
          </cell>
          <cell r="AE38">
            <v>0.13860927275086665</v>
          </cell>
          <cell r="AF38">
            <v>7.0334467959153477E-2</v>
          </cell>
        </row>
        <row r="39">
          <cell r="F39">
            <v>0</v>
          </cell>
          <cell r="G39">
            <v>0</v>
          </cell>
          <cell r="I39">
            <v>0</v>
          </cell>
          <cell r="J39">
            <v>0</v>
          </cell>
          <cell r="AE39">
            <v>0</v>
          </cell>
          <cell r="AF39">
            <v>0</v>
          </cell>
        </row>
        <row r="40">
          <cell r="F40">
            <v>0</v>
          </cell>
          <cell r="G40">
            <v>0</v>
          </cell>
          <cell r="I40">
            <v>0</v>
          </cell>
          <cell r="J40">
            <v>0</v>
          </cell>
          <cell r="AE40">
            <v>0</v>
          </cell>
          <cell r="AF40">
            <v>0</v>
          </cell>
        </row>
        <row r="41">
          <cell r="F41">
            <v>0</v>
          </cell>
          <cell r="G41">
            <v>0</v>
          </cell>
          <cell r="I41">
            <v>0</v>
          </cell>
          <cell r="J41">
            <v>0</v>
          </cell>
          <cell r="AE41">
            <v>0</v>
          </cell>
          <cell r="AF41">
            <v>0</v>
          </cell>
        </row>
        <row r="42">
          <cell r="F42">
            <v>0</v>
          </cell>
          <cell r="G42">
            <v>0</v>
          </cell>
          <cell r="I42">
            <v>0</v>
          </cell>
          <cell r="J42">
            <v>0</v>
          </cell>
          <cell r="AE42">
            <v>0</v>
          </cell>
          <cell r="AF42">
            <v>0</v>
          </cell>
        </row>
        <row r="43">
          <cell r="F43">
            <v>0</v>
          </cell>
          <cell r="G43">
            <v>0</v>
          </cell>
          <cell r="I43">
            <v>0</v>
          </cell>
          <cell r="J43">
            <v>0</v>
          </cell>
          <cell r="AE43">
            <v>0</v>
          </cell>
          <cell r="AF43">
            <v>0</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E7">
            <v>23909854.003355697</v>
          </cell>
        </row>
      </sheetData>
      <sheetData sheetId="15"/>
      <sheetData sheetId="16"/>
      <sheetData sheetId="17"/>
      <sheetData sheetId="18"/>
      <sheetData sheetId="19"/>
      <sheetData sheetId="20"/>
      <sheetData sheetId="21"/>
      <sheetData sheetId="22"/>
      <sheetData sheetId="23"/>
      <sheetData sheetId="24"/>
      <sheetData sheetId="25"/>
      <sheetData sheetId="26">
        <row r="8">
          <cell r="D8">
            <v>512005</v>
          </cell>
        </row>
      </sheetData>
      <sheetData sheetId="27"/>
      <sheetData sheetId="28"/>
      <sheetData sheetId="29"/>
      <sheetData sheetId="30"/>
      <sheetData sheetId="31"/>
      <sheetData sheetId="32"/>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s>
    <sheetDataSet>
      <sheetData sheetId="0" refreshError="1"/>
      <sheetData sheetId="1">
        <row r="1">
          <cell r="A1" t="str">
            <v>SALNI1</v>
          </cell>
          <cell r="B1" t="str">
            <v>CLINOM</v>
          </cell>
          <cell r="C1" t="str">
            <v>SALC01</v>
          </cell>
          <cell r="D1" t="str">
            <v>SALSA7</v>
          </cell>
          <cell r="E1" t="str">
            <v>SALDE6</v>
          </cell>
          <cell r="F1" t="str">
            <v>SALCR6</v>
          </cell>
          <cell r="G1" t="str">
            <v>SALDO16</v>
          </cell>
          <cell r="H1">
            <v>-459925449.5</v>
          </cell>
        </row>
        <row r="2">
          <cell r="A2">
            <v>8903990034</v>
          </cell>
          <cell r="B2" t="str">
            <v>EMPRESAS MUNICIPALES DE CALI - EMCALI E.I.C.E.</v>
          </cell>
          <cell r="C2">
            <v>14952701</v>
          </cell>
          <cell r="D2">
            <v>-15847134727</v>
          </cell>
          <cell r="E2">
            <v>0</v>
          </cell>
          <cell r="F2">
            <v>0</v>
          </cell>
          <cell r="G2">
            <v>0</v>
          </cell>
          <cell r="H2">
            <v>-15847134727</v>
          </cell>
        </row>
        <row r="3">
          <cell r="A3">
            <v>8903990113</v>
          </cell>
          <cell r="B3" t="str">
            <v>TESORERIA MUNICIPAL DE CALI</v>
          </cell>
          <cell r="C3">
            <v>14952001</v>
          </cell>
          <cell r="D3">
            <v>-4904354703.5</v>
          </cell>
          <cell r="E3">
            <v>0</v>
          </cell>
          <cell r="F3">
            <v>0</v>
          </cell>
          <cell r="G3">
            <v>0</v>
          </cell>
          <cell r="H3">
            <v>-4904354703.5</v>
          </cell>
        </row>
        <row r="4">
          <cell r="A4">
            <v>8903990034</v>
          </cell>
          <cell r="B4" t="str">
            <v>EMPRESAS MUNICIPALES DE CALI - EMCALI E.I.C.E.</v>
          </cell>
          <cell r="C4">
            <v>14952501</v>
          </cell>
          <cell r="D4">
            <v>-2371666204</v>
          </cell>
          <cell r="E4">
            <v>0</v>
          </cell>
          <cell r="F4">
            <v>0</v>
          </cell>
          <cell r="G4">
            <v>0</v>
          </cell>
          <cell r="H4">
            <v>-2371666204</v>
          </cell>
        </row>
        <row r="5">
          <cell r="A5">
            <v>8901020181</v>
          </cell>
          <cell r="B5" t="str">
            <v>DISTRITO DE BARRANQUILLA</v>
          </cell>
          <cell r="C5">
            <v>14952001</v>
          </cell>
          <cell r="D5">
            <v>-1643309997</v>
          </cell>
          <cell r="E5">
            <v>0</v>
          </cell>
          <cell r="F5">
            <v>0</v>
          </cell>
          <cell r="G5">
            <v>0</v>
          </cell>
          <cell r="H5">
            <v>-1643309997</v>
          </cell>
        </row>
        <row r="6">
          <cell r="A6">
            <v>8903990113</v>
          </cell>
          <cell r="B6" t="str">
            <v>TESORERIA MUNICIPAL DE CALI</v>
          </cell>
          <cell r="C6">
            <v>14952201</v>
          </cell>
          <cell r="D6">
            <v>-1332424547</v>
          </cell>
          <cell r="E6">
            <v>0</v>
          </cell>
          <cell r="F6">
            <v>0</v>
          </cell>
          <cell r="G6">
            <v>0</v>
          </cell>
          <cell r="H6">
            <v>-1332424547</v>
          </cell>
        </row>
        <row r="7">
          <cell r="A7">
            <v>8915800168</v>
          </cell>
          <cell r="B7" t="str">
            <v>DEPARTAMENTO DEL CAUCA</v>
          </cell>
          <cell r="C7">
            <v>14951501</v>
          </cell>
          <cell r="D7">
            <v>-1194627647.9200001</v>
          </cell>
          <cell r="E7">
            <v>0</v>
          </cell>
          <cell r="F7">
            <v>0</v>
          </cell>
          <cell r="G7">
            <v>0</v>
          </cell>
          <cell r="H7">
            <v>-1194627647.9200001</v>
          </cell>
        </row>
        <row r="8">
          <cell r="A8">
            <v>8909801121</v>
          </cell>
          <cell r="B8" t="str">
            <v>MUNICIPIO DE BELLO</v>
          </cell>
          <cell r="C8">
            <v>14952501</v>
          </cell>
          <cell r="D8">
            <v>-726164715.63</v>
          </cell>
          <cell r="E8">
            <v>194867496.88</v>
          </cell>
          <cell r="F8">
            <v>0</v>
          </cell>
          <cell r="G8">
            <v>0</v>
          </cell>
          <cell r="H8">
            <v>-531297218.75</v>
          </cell>
        </row>
        <row r="9">
          <cell r="A9">
            <v>8901020031</v>
          </cell>
          <cell r="B9" t="str">
            <v>EMPRESA DISTRITAL DE TELECOMUNICACIONES DE BQUILLA S.A E.S.P</v>
          </cell>
          <cell r="C9">
            <v>14952209</v>
          </cell>
          <cell r="D9">
            <v>-422500000</v>
          </cell>
          <cell r="E9">
            <v>0</v>
          </cell>
          <cell r="F9">
            <v>0</v>
          </cell>
          <cell r="G9">
            <v>0</v>
          </cell>
          <cell r="H9">
            <v>-422500000</v>
          </cell>
        </row>
        <row r="10">
          <cell r="A10">
            <v>8904801844</v>
          </cell>
          <cell r="B10" t="str">
            <v>DISTRITO TURISTICO Y CULTURAL DE C/GENA.</v>
          </cell>
          <cell r="C10">
            <v>14952501</v>
          </cell>
          <cell r="D10">
            <v>-244439543.56999999</v>
          </cell>
          <cell r="E10">
            <v>0</v>
          </cell>
          <cell r="F10">
            <v>0</v>
          </cell>
          <cell r="G10">
            <v>0</v>
          </cell>
          <cell r="H10">
            <v>-244439543.56999999</v>
          </cell>
        </row>
        <row r="11">
          <cell r="A11">
            <v>8901020031</v>
          </cell>
          <cell r="B11" t="str">
            <v>EMPRESA DISTRITAL DE TELECOMUNICACIONES DE BQUILLA S.A E.S.P</v>
          </cell>
          <cell r="C11">
            <v>14952001</v>
          </cell>
          <cell r="D11">
            <v>-183630917</v>
          </cell>
          <cell r="E11">
            <v>0</v>
          </cell>
          <cell r="F11">
            <v>0</v>
          </cell>
          <cell r="G11">
            <v>0</v>
          </cell>
          <cell r="H11">
            <v>-183630917</v>
          </cell>
        </row>
        <row r="12">
          <cell r="A12">
            <v>8915800064</v>
          </cell>
          <cell r="B12" t="str">
            <v>MUNICIPIO DE POPAYAN</v>
          </cell>
          <cell r="C12">
            <v>14952001</v>
          </cell>
          <cell r="D12">
            <v>-142924190</v>
          </cell>
          <cell r="E12">
            <v>0</v>
          </cell>
          <cell r="F12">
            <v>0</v>
          </cell>
          <cell r="G12">
            <v>0</v>
          </cell>
          <cell r="H12">
            <v>-142924190</v>
          </cell>
        </row>
        <row r="13">
          <cell r="A13">
            <v>8901020031</v>
          </cell>
          <cell r="B13" t="str">
            <v>EMPRESA DISTRITAL DE TELECOMUNICACIONES DE BQUILLA S.A E.S.P</v>
          </cell>
          <cell r="C13">
            <v>14952201</v>
          </cell>
          <cell r="D13">
            <v>-141370429</v>
          </cell>
          <cell r="E13">
            <v>0</v>
          </cell>
          <cell r="F13">
            <v>0</v>
          </cell>
          <cell r="G13">
            <v>0</v>
          </cell>
          <cell r="H13">
            <v>-141370429</v>
          </cell>
        </row>
        <row r="14">
          <cell r="A14">
            <v>8903990453</v>
          </cell>
          <cell r="B14" t="str">
            <v>MUNICIPIO DE BUENAVENTURA</v>
          </cell>
          <cell r="C14">
            <v>14951701</v>
          </cell>
          <cell r="D14">
            <v>-127194000</v>
          </cell>
          <cell r="E14">
            <v>0</v>
          </cell>
          <cell r="F14">
            <v>0</v>
          </cell>
          <cell r="G14">
            <v>0</v>
          </cell>
          <cell r="H14">
            <v>-127194000</v>
          </cell>
        </row>
        <row r="15">
          <cell r="A15">
            <v>8901020061</v>
          </cell>
          <cell r="B15" t="str">
            <v>DEPARTAMENTO DEL ATLANTICO</v>
          </cell>
          <cell r="C15">
            <v>14952001</v>
          </cell>
          <cell r="D15">
            <v>-115986106.5</v>
          </cell>
          <cell r="E15">
            <v>0</v>
          </cell>
          <cell r="F15">
            <v>0</v>
          </cell>
          <cell r="G15">
            <v>0</v>
          </cell>
          <cell r="H15">
            <v>-115986106.5</v>
          </cell>
        </row>
        <row r="16">
          <cell r="A16">
            <v>8904800591</v>
          </cell>
          <cell r="B16" t="str">
            <v>DEPARTAMENTO DE BOLIVAR</v>
          </cell>
          <cell r="C16">
            <v>14951501</v>
          </cell>
          <cell r="D16">
            <v>-110843373.61</v>
          </cell>
          <cell r="E16">
            <v>0</v>
          </cell>
          <cell r="F16">
            <v>0</v>
          </cell>
          <cell r="G16">
            <v>0</v>
          </cell>
          <cell r="H16">
            <v>-110843373.61</v>
          </cell>
        </row>
        <row r="17">
          <cell r="A17">
            <v>8919004932</v>
          </cell>
          <cell r="B17" t="str">
            <v>MUNICIPIO DE CARTAGO</v>
          </cell>
          <cell r="C17">
            <v>14952201</v>
          </cell>
          <cell r="D17">
            <v>-58979170.600000001</v>
          </cell>
          <cell r="E17">
            <v>0</v>
          </cell>
          <cell r="F17">
            <v>0</v>
          </cell>
          <cell r="G17">
            <v>0</v>
          </cell>
          <cell r="H17">
            <v>-58979170.600000001</v>
          </cell>
        </row>
        <row r="18">
          <cell r="A18">
            <v>8913800073</v>
          </cell>
          <cell r="B18" t="str">
            <v>TESORERIA MUNICIPAL DE PALMIRA</v>
          </cell>
          <cell r="C18">
            <v>14952001</v>
          </cell>
          <cell r="D18">
            <v>-45846284</v>
          </cell>
          <cell r="E18">
            <v>0</v>
          </cell>
          <cell r="F18">
            <v>0</v>
          </cell>
          <cell r="G18">
            <v>0</v>
          </cell>
          <cell r="H18">
            <v>-45846284</v>
          </cell>
        </row>
        <row r="19">
          <cell r="A19">
            <v>8001039331</v>
          </cell>
          <cell r="B19" t="str">
            <v>DEPARTAMENTO DEL VALLE DEL CAUCA</v>
          </cell>
          <cell r="C19">
            <v>14951001</v>
          </cell>
          <cell r="D19">
            <v>-39939811.229999997</v>
          </cell>
          <cell r="E19">
            <v>0</v>
          </cell>
          <cell r="F19">
            <v>0</v>
          </cell>
          <cell r="G19">
            <v>0</v>
          </cell>
          <cell r="H19">
            <v>-39939811.229999997</v>
          </cell>
        </row>
        <row r="20">
          <cell r="A20">
            <v>8913800073</v>
          </cell>
          <cell r="B20" t="str">
            <v>TESORERIA MUNICIPAL DE PALMIRA</v>
          </cell>
          <cell r="C20">
            <v>14952201</v>
          </cell>
          <cell r="D20">
            <v>-36927493</v>
          </cell>
          <cell r="E20">
            <v>0</v>
          </cell>
          <cell r="F20">
            <v>0</v>
          </cell>
          <cell r="G20">
            <v>0</v>
          </cell>
          <cell r="H20">
            <v>-36927493</v>
          </cell>
        </row>
        <row r="21">
          <cell r="A21">
            <v>8919004932</v>
          </cell>
          <cell r="B21" t="str">
            <v>MUNICIPIO DE CARTAGO</v>
          </cell>
          <cell r="C21">
            <v>14952001</v>
          </cell>
          <cell r="D21">
            <v>-15083329.4</v>
          </cell>
          <cell r="E21">
            <v>0</v>
          </cell>
          <cell r="F21">
            <v>0</v>
          </cell>
          <cell r="G21">
            <v>0</v>
          </cell>
          <cell r="H21">
            <v>-15083329.4</v>
          </cell>
        </row>
        <row r="22">
          <cell r="A22">
            <v>8903990453</v>
          </cell>
          <cell r="B22" t="str">
            <v>MUNICIPIO DE BUENAVENTURA</v>
          </cell>
          <cell r="C22">
            <v>14951501</v>
          </cell>
          <cell r="D22">
            <v>-11875000</v>
          </cell>
          <cell r="E22">
            <v>0</v>
          </cell>
          <cell r="F22">
            <v>0</v>
          </cell>
          <cell r="G22">
            <v>0</v>
          </cell>
          <cell r="H22">
            <v>-11875000</v>
          </cell>
        </row>
        <row r="23">
          <cell r="A23">
            <v>8904801844</v>
          </cell>
          <cell r="B23" t="str">
            <v>DISTRITO TURISTICO Y CULTURAL DE C/GENA.</v>
          </cell>
          <cell r="C23">
            <v>14952701</v>
          </cell>
          <cell r="D23">
            <v>0</v>
          </cell>
          <cell r="E23">
            <v>0</v>
          </cell>
          <cell r="F23">
            <v>6010808.8300000001</v>
          </cell>
          <cell r="G23">
            <v>0</v>
          </cell>
          <cell r="H23">
            <v>-6010808.8300000001</v>
          </cell>
        </row>
        <row r="24">
          <cell r="A24">
            <v>8999990260</v>
          </cell>
          <cell r="B24" t="str">
            <v>CAJA DE PREVISION SOCIAL DE COMUNICACIONES CAPRECOM</v>
          </cell>
          <cell r="C24">
            <v>14951013</v>
          </cell>
          <cell r="D24">
            <v>-1066666.6599999999</v>
          </cell>
          <cell r="E24">
            <v>66666.67</v>
          </cell>
          <cell r="F24">
            <v>0</v>
          </cell>
          <cell r="G24">
            <v>0</v>
          </cell>
          <cell r="H24">
            <v>-999999.99</v>
          </cell>
        </row>
        <row r="25">
          <cell r="A25">
            <v>8918004981</v>
          </cell>
          <cell r="B25" t="str">
            <v>FONDO NACIONAL DE PENSIONES ENTIDAD TERRITORIAL DEPT.BOYACA</v>
          </cell>
          <cell r="C25">
            <v>14593004</v>
          </cell>
          <cell r="D25">
            <v>14700000</v>
          </cell>
          <cell r="E25">
            <v>0</v>
          </cell>
          <cell r="F25">
            <v>0</v>
          </cell>
          <cell r="G25">
            <v>14700000</v>
          </cell>
          <cell r="H25">
            <v>0</v>
          </cell>
        </row>
        <row r="26">
          <cell r="A26">
            <v>8002158072</v>
          </cell>
          <cell r="B26" t="str">
            <v>INSTITUTO NACIONAL DE VIAS</v>
          </cell>
          <cell r="C26">
            <v>14664302</v>
          </cell>
          <cell r="D26">
            <v>0</v>
          </cell>
          <cell r="E26">
            <v>5929984.25</v>
          </cell>
          <cell r="F26">
            <v>26055854</v>
          </cell>
          <cell r="G26">
            <v>-20125869.75</v>
          </cell>
          <cell r="H26">
            <v>0</v>
          </cell>
        </row>
        <row r="27">
          <cell r="A27">
            <v>8901020031</v>
          </cell>
          <cell r="B27" t="str">
            <v>EMPRESA DISTRITAL DE TELECOMUNICACIONES DE BQUILLA S.A E.S.P</v>
          </cell>
          <cell r="C27">
            <v>14691503</v>
          </cell>
          <cell r="D27">
            <v>52000000</v>
          </cell>
          <cell r="E27">
            <v>0</v>
          </cell>
          <cell r="F27">
            <v>0</v>
          </cell>
          <cell r="G27">
            <v>52000000</v>
          </cell>
          <cell r="H27">
            <v>0</v>
          </cell>
        </row>
        <row r="28">
          <cell r="A28">
            <v>8903990453</v>
          </cell>
          <cell r="B28" t="str">
            <v>MUNICIPIO DE BUENAVENTURA</v>
          </cell>
          <cell r="C28">
            <v>14681503</v>
          </cell>
          <cell r="D28">
            <v>127194000</v>
          </cell>
          <cell r="E28">
            <v>0</v>
          </cell>
          <cell r="F28">
            <v>0</v>
          </cell>
          <cell r="G28">
            <v>127194000</v>
          </cell>
          <cell r="H28">
            <v>0</v>
          </cell>
        </row>
        <row r="29">
          <cell r="A29">
            <v>8001170117</v>
          </cell>
          <cell r="B29" t="str">
            <v>INSTITUTO DE VALORIZACION MUNICIPAL DE PASTO</v>
          </cell>
          <cell r="C29">
            <v>14593004</v>
          </cell>
          <cell r="D29">
            <v>170046542</v>
          </cell>
          <cell r="E29">
            <v>0</v>
          </cell>
          <cell r="F29">
            <v>42511634</v>
          </cell>
          <cell r="G29">
            <v>127534908</v>
          </cell>
          <cell r="H29">
            <v>0</v>
          </cell>
        </row>
        <row r="30">
          <cell r="A30">
            <v>8912800003</v>
          </cell>
          <cell r="B30" t="str">
            <v>MUNICIPIO DE PASTO</v>
          </cell>
          <cell r="C30">
            <v>14591501</v>
          </cell>
          <cell r="D30">
            <v>134999999</v>
          </cell>
          <cell r="E30">
            <v>0</v>
          </cell>
          <cell r="F30">
            <v>0</v>
          </cell>
          <cell r="G30">
            <v>134999999</v>
          </cell>
          <cell r="H30">
            <v>0</v>
          </cell>
        </row>
        <row r="31">
          <cell r="A31">
            <v>8919004932</v>
          </cell>
          <cell r="B31" t="str">
            <v>MUNICIPIO DE CARTAGO</v>
          </cell>
          <cell r="C31">
            <v>14631501</v>
          </cell>
          <cell r="D31">
            <v>138976326.25999999</v>
          </cell>
          <cell r="E31">
            <v>0</v>
          </cell>
          <cell r="F31">
            <v>0</v>
          </cell>
          <cell r="G31">
            <v>138976326.25999999</v>
          </cell>
          <cell r="H31">
            <v>0</v>
          </cell>
        </row>
        <row r="32">
          <cell r="A32">
            <v>8909812075</v>
          </cell>
          <cell r="B32" t="str">
            <v>MUNICIPIO DE LA CEJA</v>
          </cell>
          <cell r="C32">
            <v>14593004</v>
          </cell>
          <cell r="D32">
            <v>164815000</v>
          </cell>
          <cell r="E32">
            <v>0</v>
          </cell>
          <cell r="F32">
            <v>0</v>
          </cell>
          <cell r="G32">
            <v>164815000</v>
          </cell>
          <cell r="H32">
            <v>0</v>
          </cell>
        </row>
        <row r="33">
          <cell r="A33">
            <v>8909073172</v>
          </cell>
          <cell r="B33" t="str">
            <v>MUNICIPIO DE RIONEGRO</v>
          </cell>
          <cell r="C33">
            <v>14591501</v>
          </cell>
          <cell r="D33">
            <v>182491386</v>
          </cell>
          <cell r="E33">
            <v>0</v>
          </cell>
          <cell r="F33">
            <v>5201005</v>
          </cell>
          <cell r="G33">
            <v>177290381</v>
          </cell>
          <cell r="H33">
            <v>0</v>
          </cell>
        </row>
        <row r="34">
          <cell r="A34">
            <v>8902051768</v>
          </cell>
          <cell r="B34" t="str">
            <v>MUNICIPIO DE FLORIDABLANCA</v>
          </cell>
          <cell r="C34">
            <v>14591501</v>
          </cell>
          <cell r="D34">
            <v>190000000</v>
          </cell>
          <cell r="E34">
            <v>0</v>
          </cell>
          <cell r="F34">
            <v>0</v>
          </cell>
          <cell r="G34">
            <v>190000000</v>
          </cell>
          <cell r="H34">
            <v>0</v>
          </cell>
        </row>
        <row r="35">
          <cell r="A35">
            <v>8909002860</v>
          </cell>
          <cell r="B35" t="str">
            <v>DEPARTAMENTO DE ANTIOQUIA</v>
          </cell>
          <cell r="C35">
            <v>14591501</v>
          </cell>
          <cell r="D35">
            <v>214583338</v>
          </cell>
          <cell r="E35">
            <v>0</v>
          </cell>
          <cell r="F35">
            <v>0</v>
          </cell>
          <cell r="G35">
            <v>214583338</v>
          </cell>
          <cell r="H35">
            <v>0</v>
          </cell>
        </row>
        <row r="36">
          <cell r="A36">
            <v>8913800335</v>
          </cell>
          <cell r="B36" t="str">
            <v>MUNICIPIO DE BUGA</v>
          </cell>
          <cell r="C36">
            <v>14601501</v>
          </cell>
          <cell r="D36">
            <v>250000000</v>
          </cell>
          <cell r="E36">
            <v>0</v>
          </cell>
          <cell r="F36">
            <v>0</v>
          </cell>
          <cell r="G36">
            <v>250000000</v>
          </cell>
          <cell r="H36">
            <v>0</v>
          </cell>
        </row>
        <row r="37">
          <cell r="A37">
            <v>8909073172</v>
          </cell>
          <cell r="B37" t="str">
            <v>MUNICIPIO DE RIONEGRO</v>
          </cell>
          <cell r="C37">
            <v>14621501</v>
          </cell>
          <cell r="D37">
            <v>273737080</v>
          </cell>
          <cell r="E37">
            <v>0</v>
          </cell>
          <cell r="F37">
            <v>7801507</v>
          </cell>
          <cell r="G37">
            <v>265935573</v>
          </cell>
          <cell r="H37">
            <v>0</v>
          </cell>
        </row>
        <row r="38">
          <cell r="A38">
            <v>8150006994</v>
          </cell>
          <cell r="B38" t="str">
            <v>ACUAVIVA S.A. E.S.P.</v>
          </cell>
          <cell r="C38">
            <v>14594305</v>
          </cell>
          <cell r="D38">
            <v>300000000</v>
          </cell>
          <cell r="E38">
            <v>0</v>
          </cell>
          <cell r="F38">
            <v>0</v>
          </cell>
          <cell r="G38">
            <v>300000000</v>
          </cell>
          <cell r="H38">
            <v>0</v>
          </cell>
        </row>
        <row r="39">
          <cell r="A39">
            <v>8909034624</v>
          </cell>
          <cell r="B39" t="str">
            <v>EMPRESA ANTIOQUE#A DE ENERGIA S.A. E.S.P.</v>
          </cell>
          <cell r="C39">
            <v>14593002</v>
          </cell>
          <cell r="D39">
            <v>333333200</v>
          </cell>
          <cell r="E39">
            <v>0</v>
          </cell>
          <cell r="F39">
            <v>0</v>
          </cell>
          <cell r="G39">
            <v>333333200</v>
          </cell>
          <cell r="H39">
            <v>0</v>
          </cell>
        </row>
        <row r="40">
          <cell r="A40">
            <v>8909073172</v>
          </cell>
          <cell r="B40" t="str">
            <v>MUNICIPIO DE RIONEGRO</v>
          </cell>
          <cell r="C40">
            <v>14593004</v>
          </cell>
          <cell r="D40">
            <v>378637059</v>
          </cell>
          <cell r="E40">
            <v>0</v>
          </cell>
          <cell r="F40">
            <v>10791156</v>
          </cell>
          <cell r="G40">
            <v>367845903</v>
          </cell>
          <cell r="H40">
            <v>0</v>
          </cell>
        </row>
        <row r="41">
          <cell r="A41">
            <v>8901020031</v>
          </cell>
          <cell r="B41" t="str">
            <v>EMPRESA DISTRITAL DE TELECOMUNICACIONES DE BQUILLA S.A E.S.P</v>
          </cell>
          <cell r="C41">
            <v>14631503</v>
          </cell>
          <cell r="D41">
            <v>414371775</v>
          </cell>
          <cell r="E41">
            <v>0</v>
          </cell>
          <cell r="F41">
            <v>0</v>
          </cell>
          <cell r="G41">
            <v>414371775</v>
          </cell>
          <cell r="H41">
            <v>0</v>
          </cell>
        </row>
        <row r="42">
          <cell r="A42">
            <v>8000967341</v>
          </cell>
          <cell r="B42" t="str">
            <v>MUNICIPIO DE MONTERIA</v>
          </cell>
          <cell r="C42">
            <v>14621501</v>
          </cell>
          <cell r="D42">
            <v>447649997</v>
          </cell>
          <cell r="E42">
            <v>0</v>
          </cell>
          <cell r="F42">
            <v>0</v>
          </cell>
          <cell r="G42">
            <v>447649997</v>
          </cell>
          <cell r="H42">
            <v>0</v>
          </cell>
        </row>
        <row r="43">
          <cell r="A43">
            <v>8919004552</v>
          </cell>
          <cell r="B43" t="str">
            <v>EMPRESAS MUNICIPALES DE CARTAGO</v>
          </cell>
          <cell r="C43">
            <v>14593004</v>
          </cell>
          <cell r="D43">
            <v>499826771.60000002</v>
          </cell>
          <cell r="E43">
            <v>0</v>
          </cell>
          <cell r="F43">
            <v>3733308.95</v>
          </cell>
          <cell r="G43">
            <v>496093462.64999998</v>
          </cell>
          <cell r="H43">
            <v>0</v>
          </cell>
        </row>
        <row r="44">
          <cell r="A44">
            <v>8909073172</v>
          </cell>
          <cell r="B44" t="str">
            <v>MUNICIPIO DE RIONEGRO</v>
          </cell>
          <cell r="C44">
            <v>14623004</v>
          </cell>
          <cell r="D44">
            <v>567955589</v>
          </cell>
          <cell r="E44">
            <v>0</v>
          </cell>
          <cell r="F44">
            <v>16186734</v>
          </cell>
          <cell r="G44">
            <v>551768855</v>
          </cell>
          <cell r="H44">
            <v>0</v>
          </cell>
        </row>
        <row r="45">
          <cell r="A45">
            <v>8999990260</v>
          </cell>
          <cell r="B45" t="str">
            <v>CAJA DE PREVISION SOCIAL DE COMUNICACIONES CAPRECOM</v>
          </cell>
          <cell r="C45">
            <v>14604305</v>
          </cell>
          <cell r="D45">
            <v>666666667</v>
          </cell>
          <cell r="E45">
            <v>0</v>
          </cell>
          <cell r="F45">
            <v>41666667</v>
          </cell>
          <cell r="G45">
            <v>625000000</v>
          </cell>
          <cell r="H45">
            <v>0</v>
          </cell>
        </row>
        <row r="46">
          <cell r="A46">
            <v>8901020061</v>
          </cell>
          <cell r="B46" t="str">
            <v>DEPARTAMENTO DEL ATLANTICO</v>
          </cell>
          <cell r="C46">
            <v>14591501</v>
          </cell>
          <cell r="D46">
            <v>646098518</v>
          </cell>
          <cell r="E46">
            <v>0</v>
          </cell>
          <cell r="F46">
            <v>0</v>
          </cell>
          <cell r="G46">
            <v>646098518</v>
          </cell>
          <cell r="H46">
            <v>0</v>
          </cell>
        </row>
        <row r="47">
          <cell r="A47">
            <v>8917800094</v>
          </cell>
          <cell r="B47" t="str">
            <v>DISTRITO TURISTICO CULTURAL E HISTORICO</v>
          </cell>
          <cell r="C47">
            <v>14591501</v>
          </cell>
          <cell r="D47">
            <v>657965344.62</v>
          </cell>
          <cell r="E47">
            <v>0</v>
          </cell>
          <cell r="F47">
            <v>0</v>
          </cell>
          <cell r="G47">
            <v>657965344.62</v>
          </cell>
          <cell r="H47">
            <v>0</v>
          </cell>
        </row>
        <row r="48">
          <cell r="A48">
            <v>8902012301</v>
          </cell>
          <cell r="B48" t="str">
            <v>ELECTRIFICADORA DE SANTANDER S.A. E.S.P.</v>
          </cell>
          <cell r="C48">
            <v>14594305</v>
          </cell>
          <cell r="D48">
            <v>735000000</v>
          </cell>
          <cell r="E48">
            <v>0</v>
          </cell>
          <cell r="F48">
            <v>35000000</v>
          </cell>
          <cell r="G48">
            <v>700000000</v>
          </cell>
          <cell r="H48">
            <v>0</v>
          </cell>
        </row>
        <row r="49">
          <cell r="A49">
            <v>8002158072</v>
          </cell>
          <cell r="B49" t="str">
            <v>INSTITUTO NACIONAL DE VIAS</v>
          </cell>
          <cell r="C49">
            <v>14664301</v>
          </cell>
          <cell r="D49">
            <v>0</v>
          </cell>
          <cell r="E49">
            <v>737577031.75</v>
          </cell>
          <cell r="F49">
            <v>0</v>
          </cell>
          <cell r="G49">
            <v>737577031.75</v>
          </cell>
          <cell r="H49">
            <v>0</v>
          </cell>
        </row>
        <row r="50">
          <cell r="A50">
            <v>8901020061</v>
          </cell>
          <cell r="B50" t="str">
            <v>DEPARTAMENTO DEL ATLANTICO</v>
          </cell>
          <cell r="C50">
            <v>14631501</v>
          </cell>
          <cell r="D50">
            <v>773240710</v>
          </cell>
          <cell r="E50">
            <v>0</v>
          </cell>
          <cell r="F50">
            <v>0</v>
          </cell>
          <cell r="G50">
            <v>773240710</v>
          </cell>
          <cell r="H50">
            <v>0</v>
          </cell>
        </row>
        <row r="51">
          <cell r="A51">
            <v>8904801844</v>
          </cell>
          <cell r="B51" t="str">
            <v>DISTRITO TURISTICO Y CULTURAL DE C/GENA.</v>
          </cell>
          <cell r="C51">
            <v>14591501</v>
          </cell>
          <cell r="D51">
            <v>810916339</v>
          </cell>
          <cell r="E51">
            <v>0</v>
          </cell>
          <cell r="F51">
            <v>19371531.920000002</v>
          </cell>
          <cell r="G51">
            <v>791544807.08000004</v>
          </cell>
          <cell r="H51">
            <v>0</v>
          </cell>
        </row>
        <row r="52">
          <cell r="A52">
            <v>8001039331</v>
          </cell>
          <cell r="B52" t="str">
            <v>DEPARTAMENTO DEL VALLE DEL CAUCA</v>
          </cell>
          <cell r="C52">
            <v>14591501</v>
          </cell>
          <cell r="D52">
            <v>828897243</v>
          </cell>
          <cell r="E52">
            <v>0</v>
          </cell>
          <cell r="F52">
            <v>0</v>
          </cell>
          <cell r="G52">
            <v>828897243</v>
          </cell>
          <cell r="H52">
            <v>0</v>
          </cell>
        </row>
        <row r="53">
          <cell r="A53">
            <v>8904801844</v>
          </cell>
          <cell r="B53" t="str">
            <v>DISTRITO TURISTICO Y CULTURAL DE C/GENA.</v>
          </cell>
          <cell r="C53">
            <v>14651501</v>
          </cell>
          <cell r="D53">
            <v>834834508</v>
          </cell>
          <cell r="E53">
            <v>0</v>
          </cell>
          <cell r="F53">
            <v>0</v>
          </cell>
          <cell r="G53">
            <v>834834508</v>
          </cell>
          <cell r="H53">
            <v>0</v>
          </cell>
        </row>
        <row r="54">
          <cell r="A54">
            <v>8901020031</v>
          </cell>
          <cell r="B54" t="str">
            <v>EMPRESA DISTRITAL DE TELECOMUNICACIONES DE BQUILLA S.A E.S.P</v>
          </cell>
          <cell r="C54">
            <v>14633004</v>
          </cell>
          <cell r="D54">
            <v>845000000</v>
          </cell>
          <cell r="E54">
            <v>0</v>
          </cell>
          <cell r="F54">
            <v>0</v>
          </cell>
          <cell r="G54">
            <v>845000000</v>
          </cell>
          <cell r="H54">
            <v>0</v>
          </cell>
        </row>
        <row r="55">
          <cell r="A55">
            <v>8110086846</v>
          </cell>
          <cell r="B55" t="str">
            <v>AGUAS DE RIONEGRO S.A. E.S.P.</v>
          </cell>
          <cell r="C55">
            <v>14593004</v>
          </cell>
          <cell r="D55">
            <v>950000000</v>
          </cell>
          <cell r="E55">
            <v>0</v>
          </cell>
          <cell r="F55">
            <v>17500000</v>
          </cell>
          <cell r="G55">
            <v>932500000</v>
          </cell>
          <cell r="H55">
            <v>0</v>
          </cell>
        </row>
        <row r="56">
          <cell r="A56">
            <v>8903990453</v>
          </cell>
          <cell r="B56" t="str">
            <v>MUNICIPIO DE BUENAVENTURA</v>
          </cell>
          <cell r="C56">
            <v>14621501</v>
          </cell>
          <cell r="D56">
            <v>1015461958.0599999</v>
          </cell>
          <cell r="E56">
            <v>0</v>
          </cell>
          <cell r="F56">
            <v>0</v>
          </cell>
          <cell r="G56">
            <v>1015461958.0599999</v>
          </cell>
          <cell r="H56">
            <v>0</v>
          </cell>
        </row>
        <row r="57">
          <cell r="A57">
            <v>8913800073</v>
          </cell>
          <cell r="B57" t="str">
            <v>TESORERIA MUNICIPAL DE PALMIRA</v>
          </cell>
          <cell r="C57">
            <v>14591501</v>
          </cell>
          <cell r="D57">
            <v>1015788107</v>
          </cell>
          <cell r="E57">
            <v>0</v>
          </cell>
          <cell r="F57">
            <v>0</v>
          </cell>
          <cell r="G57">
            <v>1015788107</v>
          </cell>
          <cell r="H57">
            <v>0</v>
          </cell>
        </row>
        <row r="58">
          <cell r="A58">
            <v>8913800073</v>
          </cell>
          <cell r="B58" t="str">
            <v>TESORERIA MUNICIPAL DE PALMIRA</v>
          </cell>
          <cell r="C58">
            <v>14631501</v>
          </cell>
          <cell r="D58">
            <v>1032958418</v>
          </cell>
          <cell r="E58">
            <v>0</v>
          </cell>
          <cell r="F58">
            <v>0</v>
          </cell>
          <cell r="G58">
            <v>1032958418</v>
          </cell>
          <cell r="H58">
            <v>0</v>
          </cell>
        </row>
        <row r="59">
          <cell r="A59">
            <v>8904800591</v>
          </cell>
          <cell r="B59" t="str">
            <v>DEPARTAMENTO DE BOLIVAR</v>
          </cell>
          <cell r="C59">
            <v>14621503</v>
          </cell>
          <cell r="D59">
            <v>1034534953.02</v>
          </cell>
          <cell r="E59">
            <v>0</v>
          </cell>
          <cell r="F59">
            <v>0</v>
          </cell>
          <cell r="G59">
            <v>1034534953.02</v>
          </cell>
          <cell r="H59">
            <v>0</v>
          </cell>
        </row>
        <row r="60">
          <cell r="A60">
            <v>8150006994</v>
          </cell>
          <cell r="B60" t="str">
            <v>ACUAVIVA S.A. E.S.P.</v>
          </cell>
          <cell r="C60">
            <v>14591501</v>
          </cell>
          <cell r="D60">
            <v>1050000000</v>
          </cell>
          <cell r="E60">
            <v>0</v>
          </cell>
          <cell r="F60">
            <v>0</v>
          </cell>
          <cell r="G60">
            <v>1050000000</v>
          </cell>
          <cell r="H60">
            <v>0</v>
          </cell>
        </row>
        <row r="61">
          <cell r="A61">
            <v>8909052111</v>
          </cell>
          <cell r="B61" t="str">
            <v>MUNICIPIO DE MEDELLIN</v>
          </cell>
          <cell r="C61">
            <v>14594305</v>
          </cell>
          <cell r="D61">
            <v>1109125000</v>
          </cell>
          <cell r="E61">
            <v>0</v>
          </cell>
          <cell r="F61">
            <v>0</v>
          </cell>
          <cell r="G61">
            <v>1109125000</v>
          </cell>
          <cell r="H61">
            <v>0</v>
          </cell>
        </row>
        <row r="62">
          <cell r="A62">
            <v>8909073172</v>
          </cell>
          <cell r="B62" t="str">
            <v>MUNICIPIO DE RIONEGRO</v>
          </cell>
          <cell r="C62">
            <v>14663004</v>
          </cell>
          <cell r="D62">
            <v>1115536400</v>
          </cell>
          <cell r="E62">
            <v>0</v>
          </cell>
          <cell r="F62">
            <v>0</v>
          </cell>
          <cell r="G62">
            <v>1115536400</v>
          </cell>
          <cell r="H62">
            <v>0</v>
          </cell>
        </row>
        <row r="63">
          <cell r="A63">
            <v>8000967341</v>
          </cell>
          <cell r="B63" t="str">
            <v>MUNICIPIO DE MONTERIA</v>
          </cell>
          <cell r="C63">
            <v>14623004</v>
          </cell>
          <cell r="D63">
            <v>1220103581</v>
          </cell>
          <cell r="E63">
            <v>0</v>
          </cell>
          <cell r="F63">
            <v>0</v>
          </cell>
          <cell r="G63">
            <v>1220103581</v>
          </cell>
          <cell r="H63">
            <v>0</v>
          </cell>
        </row>
        <row r="64">
          <cell r="A64">
            <v>8915800064</v>
          </cell>
          <cell r="B64" t="str">
            <v>MUNICIPIO DE POPAYAN</v>
          </cell>
          <cell r="C64">
            <v>14631501</v>
          </cell>
          <cell r="D64">
            <v>1435145365</v>
          </cell>
          <cell r="E64">
            <v>0</v>
          </cell>
          <cell r="F64">
            <v>0</v>
          </cell>
          <cell r="G64">
            <v>1435145365</v>
          </cell>
          <cell r="H64">
            <v>0</v>
          </cell>
        </row>
        <row r="65">
          <cell r="A65">
            <v>8902012356</v>
          </cell>
          <cell r="B65" t="str">
            <v>TESORERIA GENERAL DEL DEPARTAMENTO DE SANTANDER</v>
          </cell>
          <cell r="C65">
            <v>14591501</v>
          </cell>
          <cell r="D65">
            <v>2011370469.9000001</v>
          </cell>
          <cell r="E65">
            <v>0</v>
          </cell>
          <cell r="F65">
            <v>0</v>
          </cell>
          <cell r="G65">
            <v>2011370469.9000001</v>
          </cell>
          <cell r="H65">
            <v>0</v>
          </cell>
        </row>
        <row r="66">
          <cell r="A66">
            <v>8909034624</v>
          </cell>
          <cell r="B66" t="str">
            <v>EMPRESA ANTIOQUE#A DE ENERGIA S.A. E.S.P.</v>
          </cell>
          <cell r="C66">
            <v>14594305</v>
          </cell>
          <cell r="D66">
            <v>2100000000</v>
          </cell>
          <cell r="E66">
            <v>0</v>
          </cell>
          <cell r="F66">
            <v>0</v>
          </cell>
          <cell r="G66">
            <v>2100000000</v>
          </cell>
          <cell r="H66">
            <v>0</v>
          </cell>
        </row>
        <row r="67">
          <cell r="A67">
            <v>8909801121</v>
          </cell>
          <cell r="B67" t="str">
            <v>MUNICIPIO DE BELLO</v>
          </cell>
          <cell r="C67">
            <v>14651501</v>
          </cell>
          <cell r="D67">
            <v>2125188875</v>
          </cell>
          <cell r="E67">
            <v>0</v>
          </cell>
          <cell r="F67">
            <v>0</v>
          </cell>
          <cell r="G67">
            <v>2125188875</v>
          </cell>
          <cell r="H67">
            <v>0</v>
          </cell>
        </row>
        <row r="68">
          <cell r="A68">
            <v>8915800064</v>
          </cell>
          <cell r="B68" t="str">
            <v>MUNICIPIO DE POPAYAN</v>
          </cell>
          <cell r="C68">
            <v>14591501</v>
          </cell>
          <cell r="D68">
            <v>2145121181.4400001</v>
          </cell>
          <cell r="E68">
            <v>0</v>
          </cell>
          <cell r="F68">
            <v>0</v>
          </cell>
          <cell r="G68">
            <v>2145121181.4400001</v>
          </cell>
          <cell r="H68">
            <v>0</v>
          </cell>
        </row>
        <row r="69">
          <cell r="A69">
            <v>8903990034</v>
          </cell>
          <cell r="B69" t="str">
            <v>EMPRESAS MUNICIPALES DE CALI - EMCALI E.I.C.E.</v>
          </cell>
          <cell r="C69">
            <v>14701501</v>
          </cell>
          <cell r="D69">
            <v>2371666204</v>
          </cell>
          <cell r="E69">
            <v>0</v>
          </cell>
          <cell r="F69">
            <v>0</v>
          </cell>
          <cell r="G69">
            <v>2371666204</v>
          </cell>
          <cell r="H69">
            <v>0</v>
          </cell>
        </row>
        <row r="70">
          <cell r="A70">
            <v>8915800168</v>
          </cell>
          <cell r="B70" t="str">
            <v>DEPARTAMENTO DEL CAUCA</v>
          </cell>
          <cell r="C70">
            <v>14591501</v>
          </cell>
          <cell r="D70">
            <v>2740069268</v>
          </cell>
          <cell r="E70">
            <v>0</v>
          </cell>
          <cell r="F70">
            <v>0</v>
          </cell>
          <cell r="G70">
            <v>2740069268</v>
          </cell>
          <cell r="H70">
            <v>0</v>
          </cell>
        </row>
        <row r="71">
          <cell r="A71">
            <v>8902012356</v>
          </cell>
          <cell r="B71" t="str">
            <v>TESORERIA GENERAL DEL DEPARTAMENTO DE SANTANDER</v>
          </cell>
          <cell r="C71">
            <v>14601501</v>
          </cell>
          <cell r="D71">
            <v>3175681606.6599998</v>
          </cell>
          <cell r="E71">
            <v>0</v>
          </cell>
          <cell r="F71">
            <v>0</v>
          </cell>
          <cell r="G71">
            <v>3175681606.6599998</v>
          </cell>
          <cell r="H71">
            <v>0</v>
          </cell>
        </row>
        <row r="72">
          <cell r="A72">
            <v>8901020181</v>
          </cell>
          <cell r="B72" t="str">
            <v>DISTRITO DE BARRANQUILLA</v>
          </cell>
          <cell r="C72">
            <v>14631501</v>
          </cell>
          <cell r="D72">
            <v>3286619994</v>
          </cell>
          <cell r="E72">
            <v>0</v>
          </cell>
          <cell r="F72">
            <v>0</v>
          </cell>
          <cell r="G72">
            <v>3286619994</v>
          </cell>
          <cell r="H72">
            <v>0</v>
          </cell>
        </row>
        <row r="73">
          <cell r="A73">
            <v>8903990303</v>
          </cell>
          <cell r="B73" t="str">
            <v>EMSIRVA E.S.P.</v>
          </cell>
          <cell r="C73">
            <v>14601501</v>
          </cell>
          <cell r="D73">
            <v>3366320000</v>
          </cell>
          <cell r="E73">
            <v>0</v>
          </cell>
          <cell r="F73">
            <v>0</v>
          </cell>
          <cell r="G73">
            <v>3366320000</v>
          </cell>
          <cell r="H73">
            <v>0</v>
          </cell>
        </row>
        <row r="74">
          <cell r="A74">
            <v>8901020181</v>
          </cell>
          <cell r="B74" t="str">
            <v>DISTRITO DE BARRANQUILLA</v>
          </cell>
          <cell r="C74">
            <v>14591501</v>
          </cell>
          <cell r="D74">
            <v>3811561849</v>
          </cell>
          <cell r="E74">
            <v>145110042</v>
          </cell>
          <cell r="F74">
            <v>8574696</v>
          </cell>
          <cell r="G74">
            <v>3948097195</v>
          </cell>
          <cell r="H74">
            <v>0</v>
          </cell>
        </row>
        <row r="75">
          <cell r="A75">
            <v>8915800168</v>
          </cell>
          <cell r="B75" t="str">
            <v>DEPARTAMENTO DEL CAUCA</v>
          </cell>
          <cell r="C75">
            <v>14621501</v>
          </cell>
          <cell r="D75">
            <v>4161294304.9200001</v>
          </cell>
          <cell r="E75">
            <v>0</v>
          </cell>
          <cell r="F75">
            <v>0</v>
          </cell>
          <cell r="G75">
            <v>4161294304.9200001</v>
          </cell>
          <cell r="H75">
            <v>0</v>
          </cell>
        </row>
        <row r="76">
          <cell r="A76">
            <v>8001039331</v>
          </cell>
          <cell r="B76" t="str">
            <v>DEPARTAMENTO DEL VALLE DEL CAUCA</v>
          </cell>
          <cell r="C76">
            <v>14603004</v>
          </cell>
          <cell r="D76">
            <v>7903242000</v>
          </cell>
          <cell r="E76">
            <v>0</v>
          </cell>
          <cell r="F76">
            <v>0</v>
          </cell>
          <cell r="G76">
            <v>7903242000</v>
          </cell>
          <cell r="H76">
            <v>0</v>
          </cell>
        </row>
        <row r="77">
          <cell r="A77">
            <v>8001039331</v>
          </cell>
          <cell r="B77" t="str">
            <v>DEPARTAMENTO DEL VALLE DEL CAUCA</v>
          </cell>
          <cell r="C77">
            <v>14601501</v>
          </cell>
          <cell r="D77">
            <v>9868451207.2700005</v>
          </cell>
          <cell r="E77">
            <v>0</v>
          </cell>
          <cell r="F77">
            <v>0</v>
          </cell>
          <cell r="G77">
            <v>9868451207.2700005</v>
          </cell>
          <cell r="H77">
            <v>0</v>
          </cell>
        </row>
        <row r="78">
          <cell r="A78">
            <v>8999990619</v>
          </cell>
          <cell r="B78" t="str">
            <v>DIRECCION DISTRITAL DE TESORERIA</v>
          </cell>
          <cell r="C78">
            <v>14591501</v>
          </cell>
          <cell r="D78">
            <v>10000000000</v>
          </cell>
          <cell r="E78">
            <v>0</v>
          </cell>
          <cell r="F78">
            <v>0</v>
          </cell>
          <cell r="G78">
            <v>10000000000</v>
          </cell>
          <cell r="H78">
            <v>0</v>
          </cell>
        </row>
        <row r="79">
          <cell r="A79">
            <v>8903990113</v>
          </cell>
          <cell r="B79" t="str">
            <v>TESORERIA MUNICIPAL DE CALI</v>
          </cell>
          <cell r="C79">
            <v>14591501</v>
          </cell>
          <cell r="D79">
            <v>81173599295.079987</v>
          </cell>
          <cell r="E79">
            <v>25225320029.540001</v>
          </cell>
          <cell r="F79">
            <v>17813301177.670002</v>
          </cell>
          <cell r="G79">
            <v>119280657883.73</v>
          </cell>
          <cell r="H79">
            <v>-30695039736.779999</v>
          </cell>
        </row>
        <row r="80">
          <cell r="A80">
            <v>8903990113</v>
          </cell>
          <cell r="B80" t="str">
            <v>TESORERIA MUNICIPAL DE CALI</v>
          </cell>
          <cell r="C80">
            <v>14631501</v>
          </cell>
          <cell r="D80">
            <v>11537119797</v>
          </cell>
          <cell r="E80">
            <v>0</v>
          </cell>
          <cell r="F80">
            <v>0</v>
          </cell>
          <cell r="G80">
            <v>11537119797</v>
          </cell>
          <cell r="H80">
            <v>0</v>
          </cell>
        </row>
        <row r="81">
          <cell r="A81">
            <v>8999990619</v>
          </cell>
          <cell r="B81" t="str">
            <v>DIRECCION DISTRITAL DE TESORERIA</v>
          </cell>
          <cell r="C81">
            <v>14661501</v>
          </cell>
          <cell r="D81">
            <v>13247921344</v>
          </cell>
          <cell r="E81">
            <v>0</v>
          </cell>
          <cell r="F81">
            <v>0</v>
          </cell>
          <cell r="G81">
            <v>13247921344</v>
          </cell>
          <cell r="H81">
            <v>0</v>
          </cell>
        </row>
        <row r="82">
          <cell r="A82">
            <v>8903990034</v>
          </cell>
          <cell r="B82" t="str">
            <v>EMPRESAS MUNICIPALES DE CALI - EMCALI E.I.C.E.</v>
          </cell>
          <cell r="C82">
            <v>14701503</v>
          </cell>
          <cell r="D82">
            <v>15847134727</v>
          </cell>
          <cell r="E82">
            <v>0</v>
          </cell>
          <cell r="F82">
            <v>0</v>
          </cell>
          <cell r="G82">
            <v>15847134727</v>
          </cell>
          <cell r="H82">
            <v>0</v>
          </cell>
        </row>
        <row r="84">
          <cell r="D84">
            <v>103849204771.12999</v>
          </cell>
          <cell r="E84">
            <v>1083551221.55</v>
          </cell>
          <cell r="F84">
            <v>240404902.69999999</v>
          </cell>
          <cell r="G84">
            <v>134221716591.88</v>
          </cell>
          <cell r="H84">
            <v>-29529365501.900002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DATA1"/>
      <sheetName val="Hoja4"/>
      <sheetName val="DATA2"/>
    </sheetNames>
    <sheetDataSet>
      <sheetData sheetId="0"/>
      <sheetData sheetId="1" refreshError="1">
        <row r="1">
          <cell r="B1" t="str">
            <v>BIN</v>
          </cell>
        </row>
        <row r="11">
          <cell r="B11">
            <v>3614760312</v>
          </cell>
        </row>
        <row r="27">
          <cell r="B27">
            <v>3616800312</v>
          </cell>
        </row>
        <row r="43">
          <cell r="B43">
            <v>3648830312</v>
          </cell>
        </row>
        <row r="59">
          <cell r="B59">
            <v>3648840312</v>
          </cell>
        </row>
        <row r="75">
          <cell r="B75">
            <v>3652140305</v>
          </cell>
        </row>
        <row r="91">
          <cell r="B91">
            <v>3652150305</v>
          </cell>
        </row>
        <row r="107">
          <cell r="B107">
            <v>3654300305</v>
          </cell>
        </row>
        <row r="123">
          <cell r="B123">
            <v>3655250305</v>
          </cell>
        </row>
        <row r="139">
          <cell r="B139">
            <v>3655260305</v>
          </cell>
        </row>
        <row r="155">
          <cell r="B155">
            <v>3655270305</v>
          </cell>
        </row>
        <row r="171">
          <cell r="B171">
            <v>3777300335</v>
          </cell>
        </row>
        <row r="187">
          <cell r="B187">
            <v>3777306935</v>
          </cell>
        </row>
        <row r="203">
          <cell r="B203">
            <v>3777310332</v>
          </cell>
        </row>
        <row r="219">
          <cell r="B219">
            <v>3777310432</v>
          </cell>
        </row>
        <row r="235">
          <cell r="B235">
            <v>3777310532</v>
          </cell>
        </row>
        <row r="251">
          <cell r="B251">
            <v>3777310632</v>
          </cell>
        </row>
        <row r="267">
          <cell r="B267">
            <v>3777310732</v>
          </cell>
        </row>
        <row r="283">
          <cell r="B283">
            <v>3777310832</v>
          </cell>
        </row>
        <row r="299">
          <cell r="B299">
            <v>3777310932</v>
          </cell>
        </row>
        <row r="315">
          <cell r="B315">
            <v>3777316932</v>
          </cell>
        </row>
        <row r="331">
          <cell r="B331">
            <v>3777326935</v>
          </cell>
        </row>
        <row r="347">
          <cell r="B347">
            <v>3777330335</v>
          </cell>
        </row>
        <row r="363">
          <cell r="B363">
            <v>3777330535</v>
          </cell>
        </row>
        <row r="379">
          <cell r="B379">
            <v>3777330935</v>
          </cell>
        </row>
        <row r="395">
          <cell r="B395">
            <v>3777336935</v>
          </cell>
        </row>
        <row r="411">
          <cell r="B411">
            <v>3777340306</v>
          </cell>
        </row>
        <row r="423">
          <cell r="B423">
            <v>4033290322</v>
          </cell>
        </row>
        <row r="439">
          <cell r="B439">
            <v>4033290522</v>
          </cell>
        </row>
        <row r="455">
          <cell r="B455">
            <v>4210200325</v>
          </cell>
        </row>
        <row r="471">
          <cell r="B471">
            <v>4210200525</v>
          </cell>
        </row>
        <row r="487">
          <cell r="B487">
            <v>4210210322</v>
          </cell>
        </row>
        <row r="503">
          <cell r="B503">
            <v>4210210522</v>
          </cell>
        </row>
        <row r="515">
          <cell r="B515">
            <v>4563301305</v>
          </cell>
        </row>
        <row r="531">
          <cell r="B531">
            <v>4563302305</v>
          </cell>
        </row>
        <row r="547">
          <cell r="B547">
            <v>4568460325</v>
          </cell>
        </row>
        <row r="563">
          <cell r="B563">
            <v>4568460525</v>
          </cell>
        </row>
        <row r="579">
          <cell r="B579">
            <v>4794300305</v>
          </cell>
        </row>
        <row r="595">
          <cell r="B595">
            <v>4794300505</v>
          </cell>
        </row>
        <row r="611">
          <cell r="B611">
            <v>4919490322</v>
          </cell>
        </row>
        <row r="627">
          <cell r="B627">
            <v>4919490522</v>
          </cell>
        </row>
        <row r="643">
          <cell r="B643">
            <v>5200520312</v>
          </cell>
        </row>
        <row r="659">
          <cell r="B659">
            <v>5230450306</v>
          </cell>
        </row>
        <row r="671">
          <cell r="B671">
            <v>5303400305</v>
          </cell>
        </row>
        <row r="687">
          <cell r="B687">
            <v>5303400505</v>
          </cell>
        </row>
        <row r="703">
          <cell r="B703">
            <v>5303400605</v>
          </cell>
        </row>
        <row r="719">
          <cell r="B719">
            <v>5303402305</v>
          </cell>
        </row>
        <row r="735">
          <cell r="B735">
            <v>5303403705</v>
          </cell>
        </row>
        <row r="751">
          <cell r="B751">
            <v>5401200312</v>
          </cell>
        </row>
        <row r="767">
          <cell r="B767">
            <v>5401200512</v>
          </cell>
        </row>
        <row r="783">
          <cell r="B783">
            <v>5401202712</v>
          </cell>
        </row>
        <row r="799">
          <cell r="B799">
            <v>5434950306</v>
          </cell>
        </row>
        <row r="811">
          <cell r="B811">
            <v>5466850312</v>
          </cell>
        </row>
        <row r="827">
          <cell r="B827">
            <v>5466850512</v>
          </cell>
        </row>
        <row r="843">
          <cell r="B843">
            <v>5471670315</v>
          </cell>
        </row>
        <row r="859">
          <cell r="B859">
            <v>5471670615</v>
          </cell>
        </row>
        <row r="875">
          <cell r="B875">
            <v>5471670715</v>
          </cell>
        </row>
        <row r="891">
          <cell r="B891">
            <v>5471670815</v>
          </cell>
        </row>
        <row r="907">
          <cell r="B907">
            <v>5471670915</v>
          </cell>
        </row>
        <row r="923">
          <cell r="B923">
            <v>5471672715</v>
          </cell>
        </row>
        <row r="939">
          <cell r="B939">
            <v>5471673915</v>
          </cell>
        </row>
        <row r="955">
          <cell r="B955">
            <v>5471674915</v>
          </cell>
        </row>
        <row r="971">
          <cell r="B971">
            <v>5476150312</v>
          </cell>
        </row>
        <row r="987">
          <cell r="B987">
            <v>5476150512</v>
          </cell>
        </row>
        <row r="1003">
          <cell r="B1003">
            <v>5527960305</v>
          </cell>
        </row>
        <row r="1019">
          <cell r="B1019">
            <v>7303030305</v>
          </cell>
        </row>
        <row r="1035">
          <cell r="B1035">
            <v>7907800305</v>
          </cell>
        </row>
        <row r="1047">
          <cell r="B1047">
            <v>7907800606</v>
          </cell>
        </row>
        <row r="1067">
          <cell r="B1067">
            <v>5303403505</v>
          </cell>
        </row>
        <row r="1083">
          <cell r="B1083">
            <v>5303403805</v>
          </cell>
        </row>
        <row r="1099">
          <cell r="B1099">
            <v>5303404805</v>
          </cell>
        </row>
        <row r="1115">
          <cell r="B1115">
            <v>5471673515</v>
          </cell>
        </row>
        <row r="1135">
          <cell r="B1135">
            <v>5401203012</v>
          </cell>
        </row>
        <row r="1147">
          <cell r="B1147">
            <v>5471673015</v>
          </cell>
        </row>
        <row r="1159">
          <cell r="B1159">
            <v>5303403205</v>
          </cell>
        </row>
        <row r="1175">
          <cell r="B1175">
            <v>5303405205</v>
          </cell>
        </row>
        <row r="1191">
          <cell r="B1191">
            <v>5401203212</v>
          </cell>
        </row>
        <row r="1207">
          <cell r="B1207">
            <v>5471673215</v>
          </cell>
        </row>
        <row r="1227">
          <cell r="B1227">
            <v>5303402705</v>
          </cell>
        </row>
        <row r="1239">
          <cell r="B1239">
            <v>5414113412</v>
          </cell>
        </row>
        <row r="1255">
          <cell r="B1255">
            <v>5414116412</v>
          </cell>
        </row>
        <row r="1271">
          <cell r="B1271">
            <v>5442073405</v>
          </cell>
        </row>
        <row r="1287">
          <cell r="B1287">
            <v>5442075405</v>
          </cell>
        </row>
        <row r="1299">
          <cell r="B1299">
            <v>5442076405</v>
          </cell>
        </row>
        <row r="1315">
          <cell r="B1315">
            <v>5471673415</v>
          </cell>
        </row>
        <row r="1331">
          <cell r="B1331">
            <v>5471676415</v>
          </cell>
        </row>
        <row r="1351">
          <cell r="B1351">
            <v>5303403605</v>
          </cell>
        </row>
        <row r="1363">
          <cell r="B1363">
            <v>5401203612</v>
          </cell>
        </row>
        <row r="1375">
          <cell r="B1375">
            <v>5401204612</v>
          </cell>
        </row>
        <row r="1387">
          <cell r="B1387">
            <v>5466853612</v>
          </cell>
        </row>
        <row r="1399">
          <cell r="B1399">
            <v>5471673615</v>
          </cell>
        </row>
        <row r="1411">
          <cell r="B1411">
            <v>5471674615</v>
          </cell>
        </row>
        <row r="1423">
          <cell r="B1423">
            <v>5471675615</v>
          </cell>
        </row>
        <row r="1435">
          <cell r="B1435">
            <v>7476153605</v>
          </cell>
        </row>
        <row r="1447">
          <cell r="B1447">
            <v>4563303705</v>
          </cell>
        </row>
        <row r="1467">
          <cell r="B1467">
            <v>7907800605</v>
          </cell>
        </row>
        <row r="1479">
          <cell r="B1479">
            <v>7907803805</v>
          </cell>
        </row>
        <row r="1495">
          <cell r="B1495">
            <v>7907804805</v>
          </cell>
        </row>
        <row r="1523">
          <cell r="B1523">
            <v>5471670515</v>
          </cell>
        </row>
        <row r="1535">
          <cell r="B1535">
            <v>5471670515</v>
          </cell>
        </row>
      </sheetData>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o"/>
      <sheetName val="oficial"/>
      <sheetName val="valores"/>
      <sheetName val="oficialoct"/>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ow r="1">
          <cell r="A1">
            <v>8000967341</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56"/>
  <sheetViews>
    <sheetView showGridLines="0" topLeftCell="B24" zoomScale="130" zoomScaleNormal="130" workbookViewId="0">
      <selection activeCell="C27" sqref="C27"/>
    </sheetView>
  </sheetViews>
  <sheetFormatPr baseColWidth="10" defaultColWidth="0" defaultRowHeight="0" customHeight="1" zeroHeight="1" x14ac:dyDescent="0.2"/>
  <cols>
    <col min="1" max="1" width="3.85546875" style="7" customWidth="1"/>
    <col min="2" max="2" width="15.28515625" style="7" customWidth="1"/>
    <col min="3" max="3" width="17.28515625" style="7" customWidth="1"/>
    <col min="4" max="4" width="28.5703125" style="7" customWidth="1"/>
    <col min="5" max="5" width="12.85546875" style="7" customWidth="1"/>
    <col min="6" max="6" width="47.140625" style="7" customWidth="1"/>
    <col min="7" max="7" width="21.42578125" style="7" customWidth="1"/>
    <col min="8" max="8" width="6.5703125" style="7" customWidth="1"/>
    <col min="9" max="9" width="2.5703125" style="7" customWidth="1"/>
    <col min="10" max="16384" width="11.42578125" style="7" hidden="1"/>
  </cols>
  <sheetData>
    <row r="1" spans="2:8" ht="13.5" thickBot="1" x14ac:dyDescent="0.25"/>
    <row r="2" spans="2:8" ht="73.5" customHeight="1" x14ac:dyDescent="0.2">
      <c r="B2" s="198" t="s">
        <v>0</v>
      </c>
      <c r="C2" s="199"/>
      <c r="D2" s="199"/>
      <c r="E2" s="199"/>
      <c r="F2" s="199"/>
      <c r="G2" s="199"/>
      <c r="H2" s="200"/>
    </row>
    <row r="3" spans="2:8" ht="12.75" x14ac:dyDescent="0.2">
      <c r="B3" s="69"/>
      <c r="C3" s="79"/>
      <c r="D3" s="79"/>
      <c r="E3" s="79"/>
      <c r="F3" s="79"/>
      <c r="G3" s="79"/>
      <c r="H3" s="70"/>
    </row>
    <row r="4" spans="2:8" ht="12.75" x14ac:dyDescent="0.2">
      <c r="B4" s="69"/>
      <c r="C4" s="79"/>
      <c r="D4" s="79"/>
      <c r="E4" s="79"/>
      <c r="F4" s="79"/>
      <c r="G4" s="79"/>
      <c r="H4" s="70"/>
    </row>
    <row r="5" spans="2:8" ht="12.75" x14ac:dyDescent="0.2">
      <c r="B5" s="71"/>
      <c r="C5" s="8"/>
      <c r="D5" s="8"/>
      <c r="E5" s="8"/>
      <c r="F5" s="8"/>
      <c r="G5" s="8"/>
      <c r="H5" s="72"/>
    </row>
    <row r="6" spans="2:8" ht="65.25" customHeight="1" x14ac:dyDescent="0.2">
      <c r="B6" s="201" t="s">
        <v>1</v>
      </c>
      <c r="C6" s="202"/>
      <c r="D6" s="202"/>
      <c r="E6" s="202"/>
      <c r="F6" s="202"/>
      <c r="G6" s="202"/>
      <c r="H6" s="203"/>
    </row>
    <row r="7" spans="2:8" ht="74.25" customHeight="1" x14ac:dyDescent="0.2">
      <c r="B7" s="201"/>
      <c r="C7" s="202"/>
      <c r="D7" s="202"/>
      <c r="E7" s="202"/>
      <c r="F7" s="202"/>
      <c r="G7" s="202"/>
      <c r="H7" s="203"/>
    </row>
    <row r="8" spans="2:8" ht="21.75" customHeight="1" x14ac:dyDescent="0.2">
      <c r="B8" s="204" t="s">
        <v>2</v>
      </c>
      <c r="C8" s="205"/>
      <c r="D8" s="205"/>
      <c r="E8" s="205"/>
      <c r="F8" s="205"/>
      <c r="G8" s="205"/>
      <c r="H8" s="206"/>
    </row>
    <row r="9" spans="2:8" ht="42" customHeight="1" x14ac:dyDescent="0.2">
      <c r="B9" s="228" t="s">
        <v>3</v>
      </c>
      <c r="C9" s="229"/>
      <c r="D9" s="229"/>
      <c r="E9" s="229"/>
      <c r="F9" s="229"/>
      <c r="G9" s="229"/>
      <c r="H9" s="230"/>
    </row>
    <row r="10" spans="2:8" ht="43.5" customHeight="1" x14ac:dyDescent="0.2">
      <c r="B10" s="228"/>
      <c r="C10" s="229"/>
      <c r="D10" s="229"/>
      <c r="E10" s="229"/>
      <c r="F10" s="229"/>
      <c r="G10" s="229"/>
      <c r="H10" s="230"/>
    </row>
    <row r="11" spans="2:8" ht="12.75" customHeight="1" thickBot="1" x14ac:dyDescent="0.25">
      <c r="B11" s="69"/>
      <c r="C11" s="79"/>
      <c r="D11" s="9"/>
      <c r="E11" s="10"/>
      <c r="F11" s="10"/>
      <c r="G11" s="11"/>
      <c r="H11" s="73"/>
    </row>
    <row r="12" spans="2:8" ht="21" customHeight="1" thickTop="1" x14ac:dyDescent="0.2">
      <c r="B12" s="69"/>
      <c r="C12" s="239" t="s">
        <v>4</v>
      </c>
      <c r="D12" s="240"/>
      <c r="E12" s="231" t="s">
        <v>5</v>
      </c>
      <c r="F12" s="232"/>
      <c r="G12" s="79"/>
      <c r="H12" s="70"/>
    </row>
    <row r="13" spans="2:8" ht="37.5" customHeight="1" x14ac:dyDescent="0.2">
      <c r="B13" s="69"/>
      <c r="C13" s="237" t="s">
        <v>6</v>
      </c>
      <c r="D13" s="238"/>
      <c r="E13" s="233" t="s">
        <v>7</v>
      </c>
      <c r="F13" s="234"/>
      <c r="G13" s="79"/>
      <c r="H13" s="70"/>
    </row>
    <row r="14" spans="2:8" ht="39.75" customHeight="1" x14ac:dyDescent="0.2">
      <c r="B14" s="69"/>
      <c r="C14" s="209" t="s">
        <v>8</v>
      </c>
      <c r="D14" s="210"/>
      <c r="E14" s="215" t="s">
        <v>9</v>
      </c>
      <c r="F14" s="216"/>
      <c r="G14" s="79"/>
      <c r="H14" s="70"/>
    </row>
    <row r="15" spans="2:8" ht="180.75" customHeight="1" x14ac:dyDescent="0.2">
      <c r="B15" s="69"/>
      <c r="C15" s="209" t="s">
        <v>10</v>
      </c>
      <c r="D15" s="210"/>
      <c r="E15" s="215" t="s">
        <v>11</v>
      </c>
      <c r="F15" s="216"/>
      <c r="G15" s="79"/>
      <c r="H15" s="70"/>
    </row>
    <row r="16" spans="2:8" ht="15.75" customHeight="1" x14ac:dyDescent="0.2">
      <c r="B16" s="69"/>
      <c r="C16" s="211" t="s">
        <v>12</v>
      </c>
      <c r="D16" s="19" t="s">
        <v>13</v>
      </c>
      <c r="E16" s="215" t="s">
        <v>14</v>
      </c>
      <c r="F16" s="216"/>
      <c r="G16" s="79"/>
      <c r="H16" s="70"/>
    </row>
    <row r="17" spans="2:8" ht="54" customHeight="1" x14ac:dyDescent="0.2">
      <c r="B17" s="69"/>
      <c r="C17" s="212"/>
      <c r="D17" s="48" t="s">
        <v>15</v>
      </c>
      <c r="E17" s="222" t="s">
        <v>16</v>
      </c>
      <c r="F17" s="223"/>
      <c r="G17" s="79"/>
      <c r="H17" s="70"/>
    </row>
    <row r="18" spans="2:8" ht="98.25" customHeight="1" x14ac:dyDescent="0.2">
      <c r="B18" s="69"/>
      <c r="C18" s="212"/>
      <c r="D18" s="48" t="s">
        <v>17</v>
      </c>
      <c r="E18" s="222" t="s">
        <v>18</v>
      </c>
      <c r="F18" s="223"/>
      <c r="G18" s="79"/>
      <c r="H18" s="70"/>
    </row>
    <row r="19" spans="2:8" ht="83.25" customHeight="1" thickBot="1" x14ac:dyDescent="0.25">
      <c r="B19" s="69"/>
      <c r="C19" s="213" t="s">
        <v>19</v>
      </c>
      <c r="D19" s="214"/>
      <c r="E19" s="235" t="s">
        <v>20</v>
      </c>
      <c r="F19" s="236"/>
      <c r="G19" s="79"/>
      <c r="H19" s="70"/>
    </row>
    <row r="20" spans="2:8" ht="19.5" customHeight="1" thickTop="1" x14ac:dyDescent="0.2">
      <c r="B20" s="69"/>
      <c r="C20" s="12"/>
      <c r="D20" s="12"/>
      <c r="E20" s="13"/>
      <c r="F20" s="13"/>
      <c r="G20" s="79"/>
      <c r="H20" s="70"/>
    </row>
    <row r="21" spans="2:8" ht="37.5" customHeight="1" x14ac:dyDescent="0.2">
      <c r="B21" s="224" t="s">
        <v>21</v>
      </c>
      <c r="C21" s="225"/>
      <c r="D21" s="225"/>
      <c r="E21" s="225"/>
      <c r="F21" s="225"/>
      <c r="G21" s="225"/>
      <c r="H21" s="226"/>
    </row>
    <row r="22" spans="2:8" ht="27.75" customHeight="1" x14ac:dyDescent="0.2">
      <c r="B22" s="69"/>
      <c r="C22" s="79"/>
      <c r="D22" s="79"/>
      <c r="E22" s="79"/>
      <c r="F22" s="79"/>
      <c r="G22" s="79"/>
      <c r="H22" s="70"/>
    </row>
    <row r="23" spans="2:8" ht="27.75" customHeight="1" x14ac:dyDescent="0.2">
      <c r="B23" s="69"/>
      <c r="C23" s="137" t="s">
        <v>22</v>
      </c>
      <c r="D23" s="218" t="s">
        <v>5</v>
      </c>
      <c r="E23" s="218"/>
      <c r="F23" s="218" t="s">
        <v>23</v>
      </c>
      <c r="G23" s="218"/>
      <c r="H23" s="70"/>
    </row>
    <row r="24" spans="2:8" ht="59.25" customHeight="1" x14ac:dyDescent="0.2">
      <c r="B24" s="69"/>
      <c r="C24" s="89" t="s">
        <v>24</v>
      </c>
      <c r="D24" s="217" t="s">
        <v>25</v>
      </c>
      <c r="E24" s="217"/>
      <c r="F24" s="217" t="s">
        <v>26</v>
      </c>
      <c r="G24" s="217"/>
      <c r="H24" s="70"/>
    </row>
    <row r="25" spans="2:8" ht="53.25" customHeight="1" x14ac:dyDescent="0.2">
      <c r="B25" s="69"/>
      <c r="C25" s="90" t="s">
        <v>27</v>
      </c>
      <c r="D25" s="217" t="s">
        <v>28</v>
      </c>
      <c r="E25" s="217"/>
      <c r="F25" s="217" t="s">
        <v>29</v>
      </c>
      <c r="G25" s="217"/>
      <c r="H25" s="70"/>
    </row>
    <row r="26" spans="2:8" ht="62.25" customHeight="1" x14ac:dyDescent="0.2">
      <c r="B26" s="69"/>
      <c r="C26" s="91" t="s">
        <v>30</v>
      </c>
      <c r="D26" s="217" t="s">
        <v>31</v>
      </c>
      <c r="E26" s="217"/>
      <c r="F26" s="217" t="s">
        <v>32</v>
      </c>
      <c r="G26" s="217"/>
      <c r="H26" s="70"/>
    </row>
    <row r="27" spans="2:8" ht="70.5" customHeight="1" x14ac:dyDescent="0.2">
      <c r="B27" s="69"/>
      <c r="C27" s="92" t="s">
        <v>33</v>
      </c>
      <c r="D27" s="217" t="s">
        <v>34</v>
      </c>
      <c r="E27" s="217"/>
      <c r="F27" s="217" t="s">
        <v>35</v>
      </c>
      <c r="G27" s="217"/>
      <c r="H27" s="70"/>
    </row>
    <row r="28" spans="2:8" ht="11.25" customHeight="1" x14ac:dyDescent="0.2">
      <c r="B28" s="74"/>
      <c r="C28" s="68"/>
      <c r="D28" s="68"/>
      <c r="E28" s="68"/>
      <c r="F28" s="68"/>
      <c r="G28" s="68"/>
      <c r="H28" s="75"/>
    </row>
    <row r="29" spans="2:8" ht="14.25" customHeight="1" x14ac:dyDescent="0.2">
      <c r="B29" s="135"/>
      <c r="C29" s="207"/>
      <c r="D29" s="207"/>
      <c r="E29" s="208"/>
      <c r="F29" s="208"/>
      <c r="G29" s="208"/>
      <c r="H29" s="136"/>
    </row>
    <row r="30" spans="2:8" ht="27.75" customHeight="1" x14ac:dyDescent="0.2">
      <c r="B30" s="224" t="s">
        <v>36</v>
      </c>
      <c r="C30" s="225"/>
      <c r="D30" s="225"/>
      <c r="E30" s="225"/>
      <c r="F30" s="225"/>
      <c r="G30" s="225"/>
      <c r="H30" s="226"/>
    </row>
    <row r="31" spans="2:8" ht="13.5" x14ac:dyDescent="0.2">
      <c r="B31" s="69"/>
      <c r="C31" s="14"/>
      <c r="D31" s="14"/>
      <c r="E31" s="227"/>
      <c r="F31" s="227"/>
      <c r="G31" s="79"/>
      <c r="H31" s="70"/>
    </row>
    <row r="32" spans="2:8" ht="16.5" x14ac:dyDescent="0.2">
      <c r="B32" s="219" t="s">
        <v>37</v>
      </c>
      <c r="C32" s="220"/>
      <c r="D32" s="220"/>
      <c r="E32" s="220"/>
      <c r="F32" s="220"/>
      <c r="G32" s="220"/>
      <c r="H32" s="221"/>
    </row>
    <row r="33" spans="2:8" ht="13.5" thickBot="1" x14ac:dyDescent="0.25">
      <c r="B33" s="76"/>
      <c r="C33" s="77"/>
      <c r="D33" s="77"/>
      <c r="E33" s="77"/>
      <c r="F33" s="77"/>
      <c r="G33" s="77"/>
      <c r="H33" s="78"/>
    </row>
    <row r="34" spans="2:8" ht="12.75" x14ac:dyDescent="0.2"/>
    <row r="35" spans="2:8" ht="29.25" customHeight="1" x14ac:dyDescent="0.2"/>
    <row r="36" spans="2:8" ht="26.25" customHeight="1" x14ac:dyDescent="0.2"/>
    <row r="37" spans="2:8" ht="43.5" customHeight="1" x14ac:dyDescent="0.2"/>
    <row r="38" spans="2:8" ht="53.25" customHeight="1" x14ac:dyDescent="0.2"/>
    <row r="39" spans="2:8" ht="12.75" x14ac:dyDescent="0.2"/>
    <row r="40" spans="2:8" ht="12.75" x14ac:dyDescent="0.2"/>
    <row r="41" spans="2:8" ht="12.75" x14ac:dyDescent="0.2"/>
    <row r="42" spans="2:8" ht="12.75" x14ac:dyDescent="0.2"/>
    <row r="43" spans="2:8" ht="12.75" x14ac:dyDescent="0.2"/>
    <row r="44" spans="2:8" ht="12.75" x14ac:dyDescent="0.2"/>
    <row r="45" spans="2:8" ht="12.75" customHeight="1" x14ac:dyDescent="0.2"/>
    <row r="46" spans="2:8" ht="12.75" customHeight="1" x14ac:dyDescent="0.2"/>
    <row r="47" spans="2:8" ht="12.75" customHeight="1" x14ac:dyDescent="0.2"/>
    <row r="48" spans="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4">
    <mergeCell ref="B9:H10"/>
    <mergeCell ref="E12:F12"/>
    <mergeCell ref="E13:F13"/>
    <mergeCell ref="E19:F19"/>
    <mergeCell ref="E15:F15"/>
    <mergeCell ref="C14:D14"/>
    <mergeCell ref="C13:D13"/>
    <mergeCell ref="C12:D12"/>
    <mergeCell ref="E14:F14"/>
    <mergeCell ref="E17:F17"/>
    <mergeCell ref="F25:G25"/>
    <mergeCell ref="D25:E25"/>
    <mergeCell ref="B32:H32"/>
    <mergeCell ref="E18:F18"/>
    <mergeCell ref="B21:H21"/>
    <mergeCell ref="E31:F31"/>
    <mergeCell ref="D26:E26"/>
    <mergeCell ref="B30:H30"/>
    <mergeCell ref="B2:H2"/>
    <mergeCell ref="B6:H7"/>
    <mergeCell ref="B8:H8"/>
    <mergeCell ref="C29:D29"/>
    <mergeCell ref="E29:G29"/>
    <mergeCell ref="C15:D15"/>
    <mergeCell ref="C16:C18"/>
    <mergeCell ref="C19:D19"/>
    <mergeCell ref="E16:F16"/>
    <mergeCell ref="D24:E24"/>
    <mergeCell ref="D23:E23"/>
    <mergeCell ref="F26:G26"/>
    <mergeCell ref="F27:G27"/>
    <mergeCell ref="F23:G23"/>
    <mergeCell ref="D27:E27"/>
    <mergeCell ref="F24:G24"/>
  </mergeCells>
  <pageMargins left="0.70866141732283472" right="0.70866141732283472" top="0.74803149606299213" bottom="0.74803149606299213" header="0.31496062992125984" footer="0.31496062992125984"/>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L39"/>
  <sheetViews>
    <sheetView showGridLines="0" workbookViewId="0">
      <pane xSplit="1" ySplit="4" topLeftCell="B38" activePane="bottomRight" state="frozen"/>
      <selection pane="topRight" activeCell="B1" sqref="B1"/>
      <selection pane="bottomLeft" activeCell="A11" sqref="A11"/>
      <selection pane="bottomRight" activeCell="C25" sqref="C25"/>
    </sheetView>
  </sheetViews>
  <sheetFormatPr baseColWidth="10" defaultColWidth="11.42578125" defaultRowHeight="16.5" x14ac:dyDescent="0.3"/>
  <cols>
    <col min="1" max="1" width="3.5703125" style="22" customWidth="1"/>
    <col min="2" max="2" width="36.42578125" style="22" customWidth="1"/>
    <col min="3" max="3" width="67.140625" style="26" customWidth="1"/>
    <col min="4" max="16384" width="11.42578125" style="22"/>
  </cols>
  <sheetData>
    <row r="2" spans="2:12" x14ac:dyDescent="0.3">
      <c r="B2" s="241" t="s">
        <v>38</v>
      </c>
      <c r="C2" s="241"/>
      <c r="D2" s="21"/>
      <c r="E2" s="21"/>
      <c r="F2" s="21"/>
      <c r="G2" s="21"/>
      <c r="H2" s="21"/>
      <c r="I2" s="21"/>
      <c r="J2" s="21"/>
      <c r="K2" s="21"/>
      <c r="L2" s="21"/>
    </row>
    <row r="4" spans="2:12" x14ac:dyDescent="0.3">
      <c r="B4" s="27" t="s">
        <v>39</v>
      </c>
      <c r="C4" s="28" t="s">
        <v>5</v>
      </c>
    </row>
    <row r="5" spans="2:12" ht="66" x14ac:dyDescent="0.3">
      <c r="B5" s="85" t="s">
        <v>40</v>
      </c>
      <c r="C5" s="23" t="s">
        <v>41</v>
      </c>
    </row>
    <row r="6" spans="2:12" ht="46.5" customHeight="1" x14ac:dyDescent="0.3">
      <c r="B6" s="86" t="s">
        <v>42</v>
      </c>
      <c r="C6" s="24" t="s">
        <v>43</v>
      </c>
    </row>
    <row r="7" spans="2:12" ht="66" x14ac:dyDescent="0.3">
      <c r="B7" s="87" t="s">
        <v>44</v>
      </c>
      <c r="C7" s="25" t="s">
        <v>45</v>
      </c>
    </row>
    <row r="8" spans="2:12" ht="49.5" x14ac:dyDescent="0.3">
      <c r="B8" s="88" t="s">
        <v>46</v>
      </c>
      <c r="C8" s="25" t="s">
        <v>47</v>
      </c>
    </row>
    <row r="9" spans="2:12" ht="49.5" x14ac:dyDescent="0.3">
      <c r="B9" s="88" t="s">
        <v>48</v>
      </c>
      <c r="C9" s="25" t="s">
        <v>49</v>
      </c>
    </row>
    <row r="10" spans="2:12" x14ac:dyDescent="0.3">
      <c r="B10" s="87" t="s">
        <v>50</v>
      </c>
      <c r="C10" s="25" t="s">
        <v>51</v>
      </c>
    </row>
    <row r="11" spans="2:12" ht="132" x14ac:dyDescent="0.3">
      <c r="B11" s="87" t="s">
        <v>52</v>
      </c>
      <c r="C11" s="25" t="s">
        <v>53</v>
      </c>
    </row>
    <row r="12" spans="2:12" ht="66" x14ac:dyDescent="0.3">
      <c r="B12" s="87" t="s">
        <v>54</v>
      </c>
      <c r="C12" s="25" t="s">
        <v>55</v>
      </c>
    </row>
    <row r="13" spans="2:12" ht="49.5" x14ac:dyDescent="0.3">
      <c r="B13" s="87" t="s">
        <v>56</v>
      </c>
      <c r="C13" s="25" t="s">
        <v>57</v>
      </c>
    </row>
    <row r="14" spans="2:12" ht="49.5" x14ac:dyDescent="0.3">
      <c r="B14" s="88" t="s">
        <v>58</v>
      </c>
      <c r="C14" s="84" t="s">
        <v>59</v>
      </c>
    </row>
    <row r="15" spans="2:12" ht="33" x14ac:dyDescent="0.3">
      <c r="B15" s="88" t="s">
        <v>60</v>
      </c>
      <c r="C15" s="84" t="s">
        <v>61</v>
      </c>
    </row>
    <row r="16" spans="2:12" ht="66" x14ac:dyDescent="0.3">
      <c r="B16" s="88" t="s">
        <v>62</v>
      </c>
      <c r="C16" s="84" t="s">
        <v>63</v>
      </c>
    </row>
    <row r="17" spans="2:3" ht="33" x14ac:dyDescent="0.3">
      <c r="B17" s="88" t="s">
        <v>64</v>
      </c>
      <c r="C17" s="84" t="s">
        <v>65</v>
      </c>
    </row>
    <row r="18" spans="2:3" x14ac:dyDescent="0.3">
      <c r="B18" s="88" t="s">
        <v>66</v>
      </c>
      <c r="C18" s="84" t="s">
        <v>67</v>
      </c>
    </row>
    <row r="19" spans="2:3" ht="33" x14ac:dyDescent="0.3">
      <c r="B19" s="88" t="s">
        <v>68</v>
      </c>
      <c r="C19" s="84" t="s">
        <v>69</v>
      </c>
    </row>
    <row r="20" spans="2:3" ht="33" x14ac:dyDescent="0.3">
      <c r="B20" s="87" t="s">
        <v>70</v>
      </c>
      <c r="C20" s="25" t="s">
        <v>71</v>
      </c>
    </row>
    <row r="21" spans="2:3" ht="66" x14ac:dyDescent="0.3">
      <c r="B21" s="87" t="s">
        <v>72</v>
      </c>
      <c r="C21" s="25" t="s">
        <v>73</v>
      </c>
    </row>
    <row r="22" spans="2:3" ht="82.5" x14ac:dyDescent="0.3">
      <c r="B22" s="87" t="s">
        <v>74</v>
      </c>
      <c r="C22" s="25" t="s">
        <v>75</v>
      </c>
    </row>
    <row r="23" spans="2:3" ht="66" x14ac:dyDescent="0.3">
      <c r="B23" s="87" t="s">
        <v>76</v>
      </c>
      <c r="C23" s="25" t="s">
        <v>77</v>
      </c>
    </row>
    <row r="24" spans="2:3" ht="99" x14ac:dyDescent="0.3">
      <c r="B24" s="87" t="s">
        <v>78</v>
      </c>
      <c r="C24" s="25" t="s">
        <v>79</v>
      </c>
    </row>
    <row r="25" spans="2:3" ht="33" x14ac:dyDescent="0.3">
      <c r="B25" s="87" t="s">
        <v>80</v>
      </c>
      <c r="C25" s="25" t="s">
        <v>81</v>
      </c>
    </row>
    <row r="26" spans="2:3" ht="33" x14ac:dyDescent="0.3">
      <c r="B26" s="88" t="s">
        <v>82</v>
      </c>
      <c r="C26" s="84" t="s">
        <v>83</v>
      </c>
    </row>
    <row r="27" spans="2:3" ht="33" x14ac:dyDescent="0.3">
      <c r="B27" s="88" t="s">
        <v>84</v>
      </c>
      <c r="C27" s="84" t="s">
        <v>85</v>
      </c>
    </row>
    <row r="28" spans="2:3" ht="49.5" x14ac:dyDescent="0.3">
      <c r="B28" s="88" t="s">
        <v>27</v>
      </c>
      <c r="C28" s="84" t="s">
        <v>86</v>
      </c>
    </row>
    <row r="29" spans="2:3" ht="33" x14ac:dyDescent="0.3">
      <c r="B29" s="87" t="s">
        <v>87</v>
      </c>
      <c r="C29" s="25" t="s">
        <v>88</v>
      </c>
    </row>
    <row r="30" spans="2:3" ht="33" x14ac:dyDescent="0.3">
      <c r="B30" s="87" t="s">
        <v>89</v>
      </c>
      <c r="C30" s="25" t="s">
        <v>90</v>
      </c>
    </row>
    <row r="31" spans="2:3" ht="33" x14ac:dyDescent="0.3">
      <c r="B31" s="87" t="s">
        <v>91</v>
      </c>
      <c r="C31" s="25" t="s">
        <v>92</v>
      </c>
    </row>
    <row r="32" spans="2:3" ht="49.5" x14ac:dyDescent="0.3">
      <c r="B32" s="87" t="s">
        <v>93</v>
      </c>
      <c r="C32" s="25" t="s">
        <v>94</v>
      </c>
    </row>
    <row r="33" spans="2:3" ht="33" x14ac:dyDescent="0.3">
      <c r="B33" s="87" t="s">
        <v>95</v>
      </c>
      <c r="C33" s="25" t="s">
        <v>96</v>
      </c>
    </row>
    <row r="34" spans="2:3" ht="33" x14ac:dyDescent="0.3">
      <c r="B34" s="87" t="s">
        <v>97</v>
      </c>
      <c r="C34" s="25" t="s">
        <v>98</v>
      </c>
    </row>
    <row r="35" spans="2:3" ht="33" x14ac:dyDescent="0.3">
      <c r="B35" s="87" t="s">
        <v>99</v>
      </c>
      <c r="C35" s="25" t="s">
        <v>100</v>
      </c>
    </row>
    <row r="36" spans="2:3" ht="49.5" x14ac:dyDescent="0.3">
      <c r="B36" s="87" t="s">
        <v>101</v>
      </c>
      <c r="C36" s="25" t="s">
        <v>102</v>
      </c>
    </row>
    <row r="37" spans="2:3" ht="49.5" x14ac:dyDescent="0.3">
      <c r="B37" s="87" t="s">
        <v>103</v>
      </c>
      <c r="C37" s="25" t="s">
        <v>104</v>
      </c>
    </row>
    <row r="38" spans="2:3" ht="49.5" x14ac:dyDescent="0.3">
      <c r="B38" s="88" t="s">
        <v>105</v>
      </c>
      <c r="C38" s="84" t="s">
        <v>106</v>
      </c>
    </row>
    <row r="39" spans="2:3" ht="82.5" customHeight="1" x14ac:dyDescent="0.3">
      <c r="B39" s="88" t="s">
        <v>107</v>
      </c>
      <c r="C39" s="84" t="s">
        <v>108</v>
      </c>
    </row>
  </sheetData>
  <sortState ref="B5:C37">
    <sortCondition ref="B5:B37"/>
  </sortState>
  <mergeCells count="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A4:O352"/>
  <sheetViews>
    <sheetView showGridLines="0" topLeftCell="A34" zoomScale="90" zoomScaleNormal="90" workbookViewId="0">
      <selection activeCell="K24" sqref="K24:K31"/>
    </sheetView>
  </sheetViews>
  <sheetFormatPr baseColWidth="10" defaultColWidth="3.140625" defaultRowHeight="0" customHeight="1" zeroHeight="1" x14ac:dyDescent="0.3"/>
  <cols>
    <col min="1" max="1" width="11.7109375" style="15" customWidth="1"/>
    <col min="2" max="2" width="3.5703125" style="111" hidden="1" customWidth="1"/>
    <col min="3" max="3" width="42.5703125" style="15" customWidth="1"/>
    <col min="4" max="4" width="36.140625" style="15" customWidth="1"/>
    <col min="5" max="5" width="41.140625" style="15" customWidth="1"/>
    <col min="6" max="6" width="8.140625" style="15" customWidth="1"/>
    <col min="7" max="7" width="3.5703125" style="15" bestFit="1" customWidth="1"/>
    <col min="8" max="9" width="39.85546875" style="15" customWidth="1"/>
    <col min="10" max="10" width="7.42578125" style="15" customWidth="1"/>
    <col min="11" max="11" width="19" style="15" customWidth="1"/>
    <col min="12" max="12" width="3.140625" style="49" customWidth="1"/>
    <col min="13" max="13" width="7.28515625" style="49" customWidth="1"/>
    <col min="14" max="14" width="12.28515625" style="81" customWidth="1"/>
    <col min="15" max="15" width="12.28515625" style="108" customWidth="1"/>
    <col min="16" max="16364" width="3.140625" style="15" customWidth="1"/>
    <col min="16365" max="16384" width="3.140625" style="15"/>
  </cols>
  <sheetData>
    <row r="4" spans="5:10" ht="9.9499999999999993" customHeight="1" x14ac:dyDescent="0.3"/>
    <row r="5" spans="5:10" ht="9.9499999999999993" customHeight="1" x14ac:dyDescent="0.3"/>
    <row r="6" spans="5:10" ht="9.9499999999999993" customHeight="1" x14ac:dyDescent="0.3"/>
    <row r="7" spans="5:10" ht="9.9499999999999993" customHeight="1" x14ac:dyDescent="0.3"/>
    <row r="8" spans="5:10" ht="9.9499999999999993" customHeight="1" x14ac:dyDescent="0.3"/>
    <row r="9" spans="5:10" ht="9.9499999999999993" customHeight="1" x14ac:dyDescent="0.3"/>
    <row r="10" spans="5:10" ht="9.9499999999999993" customHeight="1" x14ac:dyDescent="0.3"/>
    <row r="11" spans="5:10" ht="9.9499999999999993" customHeight="1" x14ac:dyDescent="0.3"/>
    <row r="12" spans="5:10" ht="9.9499999999999993" customHeight="1" x14ac:dyDescent="0.3"/>
    <row r="13" spans="5:10" ht="9.9499999999999993" customHeight="1" x14ac:dyDescent="0.3">
      <c r="E13" s="315"/>
      <c r="F13" s="316"/>
      <c r="G13" s="316"/>
      <c r="H13" s="316"/>
      <c r="I13" s="316"/>
      <c r="J13" s="316"/>
    </row>
    <row r="14" spans="5:10" ht="31.5" customHeight="1" x14ac:dyDescent="0.3">
      <c r="E14" s="315"/>
      <c r="F14" s="316"/>
      <c r="G14" s="316"/>
      <c r="H14" s="316"/>
      <c r="I14" s="316"/>
      <c r="J14" s="316"/>
    </row>
    <row r="15" spans="5:10" ht="24.75" customHeight="1" x14ac:dyDescent="0.3">
      <c r="E15" s="57"/>
      <c r="F15" s="317"/>
      <c r="G15" s="317"/>
      <c r="H15" s="317"/>
      <c r="I15" s="317"/>
      <c r="J15" s="317"/>
    </row>
    <row r="16" spans="5:10" ht="20.25" customHeight="1" x14ac:dyDescent="0.3"/>
    <row r="17" spans="1:15" ht="9.9499999999999993" customHeight="1" x14ac:dyDescent="0.3"/>
    <row r="18" spans="1:15" ht="20.100000000000001" customHeight="1" x14ac:dyDescent="0.3">
      <c r="C18" s="283" t="s">
        <v>109</v>
      </c>
      <c r="D18" s="283"/>
      <c r="E18" s="283"/>
      <c r="F18" s="283"/>
      <c r="G18" s="283"/>
      <c r="H18" s="283"/>
      <c r="I18" s="283"/>
      <c r="J18" s="283"/>
      <c r="K18" s="283"/>
    </row>
    <row r="19" spans="1:15" ht="60" customHeight="1" x14ac:dyDescent="0.3">
      <c r="C19" s="284" t="s">
        <v>110</v>
      </c>
      <c r="D19" s="284"/>
      <c r="E19" s="284"/>
      <c r="F19" s="284"/>
      <c r="G19" s="284"/>
      <c r="H19" s="284"/>
      <c r="I19" s="284"/>
      <c r="J19" s="284"/>
      <c r="K19" s="284"/>
    </row>
    <row r="20" spans="1:15" ht="9.9499999999999993" customHeight="1" thickBot="1" x14ac:dyDescent="0.35">
      <c r="B20" s="112"/>
      <c r="C20" s="16"/>
      <c r="D20" s="16"/>
      <c r="F20" s="17"/>
    </row>
    <row r="21" spans="1:15" ht="36.75" customHeight="1" x14ac:dyDescent="0.3">
      <c r="B21" s="331" t="s">
        <v>111</v>
      </c>
      <c r="C21" s="276" t="s">
        <v>112</v>
      </c>
      <c r="D21" s="278" t="s">
        <v>8</v>
      </c>
      <c r="E21" s="282" t="s">
        <v>113</v>
      </c>
      <c r="F21" s="280" t="s">
        <v>114</v>
      </c>
      <c r="G21" s="321" t="s">
        <v>115</v>
      </c>
      <c r="H21" s="322"/>
      <c r="I21" s="323"/>
      <c r="J21" s="280" t="s">
        <v>116</v>
      </c>
      <c r="K21" s="280" t="s">
        <v>117</v>
      </c>
      <c r="L21" s="343"/>
      <c r="M21" s="343"/>
      <c r="N21" s="360"/>
      <c r="O21" s="347"/>
    </row>
    <row r="22" spans="1:15" ht="29.25" customHeight="1" x14ac:dyDescent="0.3">
      <c r="B22" s="331"/>
      <c r="C22" s="276"/>
      <c r="D22" s="279"/>
      <c r="E22" s="279"/>
      <c r="F22" s="280"/>
      <c r="G22" s="318" t="s">
        <v>13</v>
      </c>
      <c r="H22" s="320" t="s">
        <v>15</v>
      </c>
      <c r="I22" s="278" t="s">
        <v>17</v>
      </c>
      <c r="J22" s="280"/>
      <c r="K22" s="280"/>
      <c r="L22" s="343"/>
      <c r="M22" s="343"/>
      <c r="N22" s="360"/>
      <c r="O22" s="347"/>
    </row>
    <row r="23" spans="1:15" ht="79.5" customHeight="1" x14ac:dyDescent="0.3">
      <c r="B23" s="332"/>
      <c r="C23" s="277"/>
      <c r="D23" s="279"/>
      <c r="E23" s="279"/>
      <c r="F23" s="281"/>
      <c r="G23" s="319"/>
      <c r="H23" s="278"/>
      <c r="I23" s="279"/>
      <c r="J23" s="281"/>
      <c r="K23" s="281"/>
      <c r="L23" s="343"/>
      <c r="M23" s="343"/>
      <c r="N23" s="360"/>
      <c r="O23" s="347"/>
    </row>
    <row r="24" spans="1:15" ht="92.25" customHeight="1" x14ac:dyDescent="0.3">
      <c r="A24" s="243" t="s">
        <v>118</v>
      </c>
      <c r="B24" s="330" t="str">
        <f>+LEFT(C24,3)</f>
        <v xml:space="preserve"> Ap</v>
      </c>
      <c r="C24" s="297" t="s">
        <v>119</v>
      </c>
      <c r="D24" s="297" t="s">
        <v>120</v>
      </c>
      <c r="E24" s="297" t="s">
        <v>121</v>
      </c>
      <c r="F24" s="296">
        <v>3</v>
      </c>
      <c r="G24" s="94">
        <v>1</v>
      </c>
      <c r="H24" s="146" t="s">
        <v>122</v>
      </c>
      <c r="I24" s="297" t="s">
        <v>123</v>
      </c>
      <c r="J24" s="296">
        <v>3</v>
      </c>
      <c r="K24" s="324"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344"/>
      <c r="M24" s="344"/>
      <c r="N24" s="359"/>
      <c r="O24" s="346"/>
    </row>
    <row r="25" spans="1:15" s="18" customFormat="1" ht="79.5" customHeight="1" x14ac:dyDescent="0.3">
      <c r="A25" s="243"/>
      <c r="B25" s="330"/>
      <c r="C25" s="297"/>
      <c r="D25" s="297"/>
      <c r="E25" s="297"/>
      <c r="F25" s="296"/>
      <c r="G25" s="94">
        <v>2</v>
      </c>
      <c r="H25" s="146" t="s">
        <v>124</v>
      </c>
      <c r="I25" s="297"/>
      <c r="J25" s="296"/>
      <c r="K25" s="324"/>
      <c r="L25" s="344"/>
      <c r="M25" s="344"/>
      <c r="N25" s="359"/>
      <c r="O25" s="346"/>
    </row>
    <row r="26" spans="1:15" s="18" customFormat="1" ht="75" customHeight="1" x14ac:dyDescent="0.3">
      <c r="A26" s="243"/>
      <c r="B26" s="330"/>
      <c r="C26" s="297"/>
      <c r="D26" s="297"/>
      <c r="E26" s="297"/>
      <c r="F26" s="296"/>
      <c r="G26" s="94">
        <v>3</v>
      </c>
      <c r="H26" s="146" t="s">
        <v>125</v>
      </c>
      <c r="I26" s="297"/>
      <c r="J26" s="296"/>
      <c r="K26" s="324"/>
      <c r="L26" s="344"/>
      <c r="M26" s="344"/>
      <c r="N26" s="359"/>
      <c r="O26" s="346"/>
    </row>
    <row r="27" spans="1:15" s="18" customFormat="1" ht="16.5" x14ac:dyDescent="0.3">
      <c r="A27" s="243"/>
      <c r="B27" s="330"/>
      <c r="C27" s="297"/>
      <c r="D27" s="297"/>
      <c r="E27" s="297"/>
      <c r="F27" s="296"/>
      <c r="G27" s="94">
        <v>4</v>
      </c>
      <c r="H27" s="95"/>
      <c r="I27" s="297"/>
      <c r="J27" s="296"/>
      <c r="K27" s="324"/>
      <c r="L27" s="344"/>
      <c r="M27" s="344"/>
      <c r="N27" s="359"/>
      <c r="O27" s="346"/>
    </row>
    <row r="28" spans="1:15" s="18" customFormat="1" ht="16.5" x14ac:dyDescent="0.3">
      <c r="A28" s="243"/>
      <c r="B28" s="330"/>
      <c r="C28" s="297"/>
      <c r="D28" s="297"/>
      <c r="E28" s="297"/>
      <c r="F28" s="296"/>
      <c r="G28" s="94">
        <v>5</v>
      </c>
      <c r="H28" s="95"/>
      <c r="I28" s="297"/>
      <c r="J28" s="296"/>
      <c r="K28" s="324"/>
      <c r="L28" s="344"/>
      <c r="M28" s="344"/>
      <c r="N28" s="359"/>
      <c r="O28" s="346"/>
    </row>
    <row r="29" spans="1:15" s="18" customFormat="1" ht="16.5" x14ac:dyDescent="0.3">
      <c r="A29" s="243"/>
      <c r="B29" s="330"/>
      <c r="C29" s="297"/>
      <c r="D29" s="297"/>
      <c r="E29" s="297"/>
      <c r="F29" s="296"/>
      <c r="G29" s="94">
        <v>6</v>
      </c>
      <c r="H29" s="95"/>
      <c r="I29" s="297"/>
      <c r="J29" s="296"/>
      <c r="K29" s="324"/>
      <c r="L29" s="344"/>
      <c r="M29" s="344"/>
      <c r="N29" s="359"/>
      <c r="O29" s="346"/>
    </row>
    <row r="30" spans="1:15" s="18" customFormat="1" ht="16.5" x14ac:dyDescent="0.3">
      <c r="A30" s="243"/>
      <c r="B30" s="330"/>
      <c r="C30" s="297"/>
      <c r="D30" s="297"/>
      <c r="E30" s="297"/>
      <c r="F30" s="296"/>
      <c r="G30" s="94">
        <v>7</v>
      </c>
      <c r="H30" s="95"/>
      <c r="I30" s="297"/>
      <c r="J30" s="296"/>
      <c r="K30" s="324"/>
      <c r="L30" s="344"/>
      <c r="M30" s="344"/>
      <c r="N30" s="359"/>
      <c r="O30" s="346"/>
    </row>
    <row r="31" spans="1:15" s="18" customFormat="1" ht="120" customHeight="1" x14ac:dyDescent="0.3">
      <c r="A31" s="243"/>
      <c r="B31" s="330"/>
      <c r="C31" s="297"/>
      <c r="D31" s="297"/>
      <c r="E31" s="297"/>
      <c r="F31" s="296"/>
      <c r="G31" s="94">
        <v>8</v>
      </c>
      <c r="H31" s="95"/>
      <c r="I31" s="297"/>
      <c r="J31" s="296"/>
      <c r="K31" s="324"/>
      <c r="L31" s="344"/>
      <c r="M31" s="344"/>
      <c r="N31" s="359"/>
      <c r="O31" s="346"/>
    </row>
    <row r="32" spans="1:15" s="18" customFormat="1" ht="16.5" customHeight="1" x14ac:dyDescent="0.3">
      <c r="B32" s="338" t="str">
        <f>+LEFT(C32,3)</f>
        <v>1.1</v>
      </c>
      <c r="C32" s="286" t="s">
        <v>126</v>
      </c>
      <c r="D32" s="244" t="s">
        <v>120</v>
      </c>
      <c r="E32" s="259" t="s">
        <v>619</v>
      </c>
      <c r="F32" s="287">
        <v>3</v>
      </c>
      <c r="G32" s="114">
        <v>1</v>
      </c>
      <c r="H32" s="115" t="s">
        <v>616</v>
      </c>
      <c r="I32" s="298" t="s">
        <v>617</v>
      </c>
      <c r="J32" s="246">
        <v>3</v>
      </c>
      <c r="K32" s="248" t="str">
        <f>+IF(OR(ISBLANK(F32),ISBLANK(J32)),"",IF(OR(AND(F32=1,J32=1),AND(F32=1,J32=2),AND(F32=1,J32=3)),"Deficiencia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344">
        <f>+IF(K32="",0,IF(K32="Deficiencia de control mayor (diseño y ejecución)",4,IF(K32="Deficiencia de control (diseño o ejecución)",20,IF(K32="Oportunidad de mejora",40,60))))</f>
        <v>60</v>
      </c>
      <c r="M32" s="344">
        <v>4.5870000000000001E-2</v>
      </c>
      <c r="N32" s="359">
        <f>+L32+M32</f>
        <v>60.045870000000001</v>
      </c>
      <c r="O32" s="346"/>
    </row>
    <row r="33" spans="2:15" s="18" customFormat="1" ht="33" x14ac:dyDescent="0.3">
      <c r="B33" s="334"/>
      <c r="C33" s="252"/>
      <c r="D33" s="244"/>
      <c r="E33" s="259"/>
      <c r="F33" s="287"/>
      <c r="G33" s="116">
        <v>2</v>
      </c>
      <c r="H33" s="117" t="s">
        <v>368</v>
      </c>
      <c r="I33" s="298"/>
      <c r="J33" s="246"/>
      <c r="K33" s="249"/>
      <c r="L33" s="344"/>
      <c r="M33" s="344"/>
      <c r="N33" s="359"/>
      <c r="O33" s="346"/>
    </row>
    <row r="34" spans="2:15" s="18" customFormat="1" ht="16.5" x14ac:dyDescent="0.3">
      <c r="B34" s="334"/>
      <c r="C34" s="252"/>
      <c r="D34" s="244"/>
      <c r="E34" s="259"/>
      <c r="F34" s="287"/>
      <c r="G34" s="116">
        <v>3</v>
      </c>
      <c r="H34" s="118"/>
      <c r="I34" s="298"/>
      <c r="J34" s="246"/>
      <c r="K34" s="249"/>
      <c r="L34" s="344"/>
      <c r="M34" s="344"/>
      <c r="N34" s="359"/>
      <c r="O34" s="346"/>
    </row>
    <row r="35" spans="2:15" s="18" customFormat="1" ht="49.5" x14ac:dyDescent="0.3">
      <c r="B35" s="334"/>
      <c r="C35" s="252"/>
      <c r="D35" s="244"/>
      <c r="E35" s="259"/>
      <c r="F35" s="287"/>
      <c r="G35" s="116">
        <v>4</v>
      </c>
      <c r="H35" s="117" t="s">
        <v>618</v>
      </c>
      <c r="I35" s="298"/>
      <c r="J35" s="246"/>
      <c r="K35" s="249"/>
      <c r="L35" s="344"/>
      <c r="M35" s="344"/>
      <c r="N35" s="359"/>
      <c r="O35" s="346"/>
    </row>
    <row r="36" spans="2:15" s="18" customFormat="1" ht="16.5" x14ac:dyDescent="0.3">
      <c r="B36" s="334"/>
      <c r="C36" s="252"/>
      <c r="D36" s="244"/>
      <c r="E36" s="259"/>
      <c r="F36" s="287"/>
      <c r="G36" s="116">
        <v>5</v>
      </c>
      <c r="H36" s="118"/>
      <c r="I36" s="298"/>
      <c r="J36" s="246"/>
      <c r="K36" s="249"/>
      <c r="L36" s="344"/>
      <c r="M36" s="344"/>
      <c r="N36" s="359"/>
      <c r="O36" s="346"/>
    </row>
    <row r="37" spans="2:15" s="18" customFormat="1" ht="16.5" x14ac:dyDescent="0.3">
      <c r="B37" s="334"/>
      <c r="C37" s="252"/>
      <c r="D37" s="244"/>
      <c r="E37" s="259"/>
      <c r="F37" s="287"/>
      <c r="G37" s="116">
        <v>6</v>
      </c>
      <c r="H37" s="118"/>
      <c r="I37" s="298"/>
      <c r="J37" s="246"/>
      <c r="K37" s="249"/>
      <c r="L37" s="344"/>
      <c r="M37" s="344"/>
      <c r="N37" s="359"/>
      <c r="O37" s="346"/>
    </row>
    <row r="38" spans="2:15" s="18" customFormat="1" ht="16.5" x14ac:dyDescent="0.3">
      <c r="B38" s="334"/>
      <c r="C38" s="252"/>
      <c r="D38" s="244"/>
      <c r="E38" s="259"/>
      <c r="F38" s="287"/>
      <c r="G38" s="116">
        <v>7</v>
      </c>
      <c r="H38" s="118"/>
      <c r="I38" s="298"/>
      <c r="J38" s="246"/>
      <c r="K38" s="249"/>
      <c r="L38" s="344"/>
      <c r="M38" s="344"/>
      <c r="N38" s="359"/>
      <c r="O38" s="346"/>
    </row>
    <row r="39" spans="2:15" s="18" customFormat="1" ht="17.25" thickBot="1" x14ac:dyDescent="0.35">
      <c r="B39" s="335"/>
      <c r="C39" s="253"/>
      <c r="D39" s="245"/>
      <c r="E39" s="260"/>
      <c r="F39" s="288"/>
      <c r="G39" s="119">
        <v>8</v>
      </c>
      <c r="H39" s="120"/>
      <c r="I39" s="299"/>
      <c r="J39" s="247"/>
      <c r="K39" s="250"/>
      <c r="L39" s="344"/>
      <c r="M39" s="344"/>
      <c r="N39" s="359"/>
      <c r="O39" s="346"/>
    </row>
    <row r="40" spans="2:15" s="18" customFormat="1" ht="47.25" customHeight="1" x14ac:dyDescent="0.3">
      <c r="B40" s="333" t="str">
        <f>+LEFT(C40,3)</f>
        <v>1.2</v>
      </c>
      <c r="C40" s="251" t="s">
        <v>127</v>
      </c>
      <c r="D40" s="285" t="s">
        <v>120</v>
      </c>
      <c r="E40" s="273" t="s">
        <v>620</v>
      </c>
      <c r="F40" s="270">
        <v>3</v>
      </c>
      <c r="G40" s="114">
        <v>1</v>
      </c>
      <c r="H40" s="195" t="s">
        <v>621</v>
      </c>
      <c r="I40" s="258" t="s">
        <v>369</v>
      </c>
      <c r="J40" s="267">
        <v>3</v>
      </c>
      <c r="K40" s="325" t="str">
        <f>+IF(OR(ISBLANK(F40),ISBLANK(J40)),"",IF(OR(AND(F40=1,J40=1),AND(F40=1,J40=2),AND(F40=1,J40=3)),"Deficiencia de control mayor (diseño y ejecución)",IF(OR(AND(F40=2,J40=2),AND(F40=3,J40=1),AND(F40=3,J40=2),AND(F40=2,J40=1)),"Deficiencia de control (diseño o ejecución)",IF(AND(F40=2,J40=3),"Oportunidad de mejora","Mantenimiento del control"))))</f>
        <v>Mantenimiento del control</v>
      </c>
      <c r="L40" s="344">
        <f>+IF(K40="",0,IF(K40="Deficiencia de control mayor (diseño y ejecución)",4,IF(K40="Deficiencia de control (diseño o ejecución)",20,IF(K40="Oportunidad de mejora",40,60))))</f>
        <v>60</v>
      </c>
      <c r="M40" s="344">
        <v>5.5690000000000003E-2</v>
      </c>
      <c r="N40" s="359">
        <f>+L40+M40</f>
        <v>60.055689999999998</v>
      </c>
      <c r="O40" s="346"/>
    </row>
    <row r="41" spans="2:15" s="18" customFormat="1" ht="33" x14ac:dyDescent="0.3">
      <c r="B41" s="334"/>
      <c r="C41" s="252"/>
      <c r="D41" s="244"/>
      <c r="E41" s="274"/>
      <c r="F41" s="271"/>
      <c r="G41" s="116">
        <v>2</v>
      </c>
      <c r="H41" s="196" t="s">
        <v>622</v>
      </c>
      <c r="I41" s="259"/>
      <c r="J41" s="268"/>
      <c r="K41" s="249"/>
      <c r="L41" s="344"/>
      <c r="M41" s="344"/>
      <c r="N41" s="359"/>
      <c r="O41" s="346"/>
    </row>
    <row r="42" spans="2:15" s="18" customFormat="1" ht="33" x14ac:dyDescent="0.3">
      <c r="B42" s="334"/>
      <c r="C42" s="252"/>
      <c r="D42" s="244"/>
      <c r="E42" s="274"/>
      <c r="F42" s="271"/>
      <c r="G42" s="116">
        <v>3</v>
      </c>
      <c r="H42" s="154" t="s">
        <v>623</v>
      </c>
      <c r="I42" s="259"/>
      <c r="J42" s="268"/>
      <c r="K42" s="249"/>
      <c r="L42" s="344"/>
      <c r="M42" s="344"/>
      <c r="N42" s="359"/>
      <c r="O42" s="346"/>
    </row>
    <row r="43" spans="2:15" s="18" customFormat="1" ht="33" x14ac:dyDescent="0.3">
      <c r="B43" s="334"/>
      <c r="C43" s="252"/>
      <c r="D43" s="244"/>
      <c r="E43" s="274"/>
      <c r="F43" s="271"/>
      <c r="G43" s="116">
        <v>4</v>
      </c>
      <c r="H43" s="196" t="s">
        <v>624</v>
      </c>
      <c r="I43" s="259"/>
      <c r="J43" s="268"/>
      <c r="K43" s="249"/>
      <c r="L43" s="344"/>
      <c r="M43" s="344"/>
      <c r="N43" s="359"/>
      <c r="O43" s="346"/>
    </row>
    <row r="44" spans="2:15" s="18" customFormat="1" ht="16.5" x14ac:dyDescent="0.3">
      <c r="B44" s="334"/>
      <c r="C44" s="252"/>
      <c r="D44" s="244"/>
      <c r="E44" s="274"/>
      <c r="F44" s="271"/>
      <c r="G44" s="116">
        <v>5</v>
      </c>
      <c r="H44" s="142"/>
      <c r="I44" s="259"/>
      <c r="J44" s="268"/>
      <c r="K44" s="249"/>
      <c r="L44" s="344"/>
      <c r="M44" s="344"/>
      <c r="N44" s="359"/>
      <c r="O44" s="346"/>
    </row>
    <row r="45" spans="2:15" s="18" customFormat="1" ht="16.5" x14ac:dyDescent="0.3">
      <c r="B45" s="334"/>
      <c r="C45" s="252"/>
      <c r="D45" s="244"/>
      <c r="E45" s="274"/>
      <c r="F45" s="271"/>
      <c r="G45" s="116">
        <v>6</v>
      </c>
      <c r="H45" s="142"/>
      <c r="I45" s="259"/>
      <c r="J45" s="268"/>
      <c r="K45" s="249"/>
      <c r="L45" s="344"/>
      <c r="M45" s="344"/>
      <c r="N45" s="359"/>
      <c r="O45" s="346"/>
    </row>
    <row r="46" spans="2:15" s="18" customFormat="1" ht="16.5" x14ac:dyDescent="0.3">
      <c r="B46" s="334"/>
      <c r="C46" s="252"/>
      <c r="D46" s="244"/>
      <c r="E46" s="274"/>
      <c r="F46" s="271"/>
      <c r="G46" s="116">
        <v>7</v>
      </c>
      <c r="H46" s="142"/>
      <c r="I46" s="259"/>
      <c r="J46" s="268"/>
      <c r="K46" s="249"/>
      <c r="L46" s="344"/>
      <c r="M46" s="344"/>
      <c r="N46" s="359"/>
      <c r="O46" s="346"/>
    </row>
    <row r="47" spans="2:15" s="18" customFormat="1" ht="17.25" thickBot="1" x14ac:dyDescent="0.35">
      <c r="B47" s="335"/>
      <c r="C47" s="253"/>
      <c r="D47" s="245"/>
      <c r="E47" s="275"/>
      <c r="F47" s="272"/>
      <c r="G47" s="121">
        <v>8</v>
      </c>
      <c r="H47" s="143"/>
      <c r="I47" s="260"/>
      <c r="J47" s="269"/>
      <c r="K47" s="250"/>
      <c r="L47" s="344"/>
      <c r="M47" s="344"/>
      <c r="N47" s="359"/>
      <c r="O47" s="346"/>
    </row>
    <row r="48" spans="2:15" s="18" customFormat="1" ht="16.5" customHeight="1" x14ac:dyDescent="0.3">
      <c r="B48" s="333" t="str">
        <f>+LEFT(C48,3)</f>
        <v>1.3</v>
      </c>
      <c r="C48" s="251" t="s">
        <v>128</v>
      </c>
      <c r="D48" s="285" t="s">
        <v>129</v>
      </c>
      <c r="E48" s="273" t="s">
        <v>370</v>
      </c>
      <c r="F48" s="270">
        <v>3</v>
      </c>
      <c r="G48" s="122">
        <v>1</v>
      </c>
      <c r="H48" s="141" t="s">
        <v>371</v>
      </c>
      <c r="I48" s="258" t="s">
        <v>372</v>
      </c>
      <c r="J48" s="267">
        <v>3</v>
      </c>
      <c r="K48" s="325" t="str">
        <f>+IF(OR(ISBLANK(F48),ISBLANK(J48)),"",IF(OR(AND(F48=1,J48=1),AND(F48=1,J48=2),AND(F48=1,J48=3)),"Deficiencia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344">
        <f>+IF(K48="",0,IF(K48="Deficiencia de control mayor (diseño y ejecución)",4,IF(K48="Deficiencia de control (diseño o ejecución)",20,IF(K48="Oportunidad de mejora",40,60))))</f>
        <v>60</v>
      </c>
      <c r="M48" s="344">
        <v>6.6895999999999997E-2</v>
      </c>
      <c r="N48" s="361">
        <f>+L48+M48</f>
        <v>60.066896</v>
      </c>
      <c r="O48" s="348"/>
    </row>
    <row r="49" spans="2:15" s="18" customFormat="1" ht="16.5" x14ac:dyDescent="0.3">
      <c r="B49" s="334"/>
      <c r="C49" s="252"/>
      <c r="D49" s="244"/>
      <c r="E49" s="271"/>
      <c r="F49" s="271"/>
      <c r="G49" s="116">
        <v>2</v>
      </c>
      <c r="H49" s="142" t="s">
        <v>373</v>
      </c>
      <c r="I49" s="259"/>
      <c r="J49" s="268"/>
      <c r="K49" s="249"/>
      <c r="L49" s="344"/>
      <c r="M49" s="344"/>
      <c r="N49" s="361"/>
      <c r="O49" s="348"/>
    </row>
    <row r="50" spans="2:15" s="18" customFormat="1" ht="16.5" x14ac:dyDescent="0.3">
      <c r="B50" s="334"/>
      <c r="C50" s="252"/>
      <c r="D50" s="244"/>
      <c r="E50" s="271"/>
      <c r="F50" s="271"/>
      <c r="G50" s="116">
        <v>3</v>
      </c>
      <c r="H50" s="142"/>
      <c r="I50" s="259"/>
      <c r="J50" s="268"/>
      <c r="K50" s="249"/>
      <c r="L50" s="344"/>
      <c r="M50" s="344"/>
      <c r="N50" s="361"/>
      <c r="O50" s="348"/>
    </row>
    <row r="51" spans="2:15" s="18" customFormat="1" ht="16.5" x14ac:dyDescent="0.3">
      <c r="B51" s="334"/>
      <c r="C51" s="252"/>
      <c r="D51" s="244"/>
      <c r="E51" s="271"/>
      <c r="F51" s="271"/>
      <c r="G51" s="116">
        <v>4</v>
      </c>
      <c r="H51" s="142"/>
      <c r="I51" s="259"/>
      <c r="J51" s="268"/>
      <c r="K51" s="249"/>
      <c r="L51" s="344"/>
      <c r="M51" s="344"/>
      <c r="N51" s="361"/>
      <c r="O51" s="348"/>
    </row>
    <row r="52" spans="2:15" s="18" customFormat="1" ht="16.5" x14ac:dyDescent="0.3">
      <c r="B52" s="334"/>
      <c r="C52" s="252"/>
      <c r="D52" s="244"/>
      <c r="E52" s="271"/>
      <c r="F52" s="271"/>
      <c r="G52" s="116">
        <v>5</v>
      </c>
      <c r="H52" s="142"/>
      <c r="I52" s="259"/>
      <c r="J52" s="268"/>
      <c r="K52" s="249"/>
      <c r="L52" s="344"/>
      <c r="M52" s="344"/>
      <c r="N52" s="361"/>
      <c r="O52" s="348"/>
    </row>
    <row r="53" spans="2:15" s="18" customFormat="1" ht="16.5" x14ac:dyDescent="0.3">
      <c r="B53" s="334"/>
      <c r="C53" s="252"/>
      <c r="D53" s="244"/>
      <c r="E53" s="271"/>
      <c r="F53" s="271"/>
      <c r="G53" s="116">
        <v>6</v>
      </c>
      <c r="H53" s="142"/>
      <c r="I53" s="259"/>
      <c r="J53" s="268"/>
      <c r="K53" s="249"/>
      <c r="L53" s="344"/>
      <c r="M53" s="344"/>
      <c r="N53" s="361"/>
      <c r="O53" s="348"/>
    </row>
    <row r="54" spans="2:15" s="18" customFormat="1" ht="16.5" x14ac:dyDescent="0.3">
      <c r="B54" s="334"/>
      <c r="C54" s="252"/>
      <c r="D54" s="244"/>
      <c r="E54" s="271"/>
      <c r="F54" s="271"/>
      <c r="G54" s="116">
        <v>7</v>
      </c>
      <c r="H54" s="142"/>
      <c r="I54" s="259"/>
      <c r="J54" s="268"/>
      <c r="K54" s="249"/>
      <c r="L54" s="344"/>
      <c r="M54" s="344"/>
      <c r="N54" s="361"/>
      <c r="O54" s="348"/>
    </row>
    <row r="55" spans="2:15" s="18" customFormat="1" ht="17.25" thickBot="1" x14ac:dyDescent="0.35">
      <c r="B55" s="335"/>
      <c r="C55" s="253"/>
      <c r="D55" s="245"/>
      <c r="E55" s="272"/>
      <c r="F55" s="272"/>
      <c r="G55" s="121">
        <v>8</v>
      </c>
      <c r="H55" s="143"/>
      <c r="I55" s="260"/>
      <c r="J55" s="269"/>
      <c r="K55" s="250"/>
      <c r="L55" s="344"/>
      <c r="M55" s="344"/>
      <c r="N55" s="361"/>
      <c r="O55" s="348"/>
    </row>
    <row r="56" spans="2:15" s="18" customFormat="1" ht="16.5" customHeight="1" x14ac:dyDescent="0.3">
      <c r="B56" s="333" t="str">
        <f>+LEFT(C56,3)</f>
        <v>1.4</v>
      </c>
      <c r="C56" s="349" t="s">
        <v>130</v>
      </c>
      <c r="D56" s="261" t="s">
        <v>131</v>
      </c>
      <c r="E56" s="258" t="s">
        <v>625</v>
      </c>
      <c r="F56" s="270">
        <v>3</v>
      </c>
      <c r="G56" s="122">
        <v>1</v>
      </c>
      <c r="H56" s="141" t="s">
        <v>374</v>
      </c>
      <c r="I56" s="150" t="s">
        <v>379</v>
      </c>
      <c r="J56" s="254">
        <v>3</v>
      </c>
      <c r="K56" s="352" t="str">
        <f>+IF(OR(ISBLANK(F56),ISBLANK(J56)),"",IF(OR(AND(F56=1,J56=1),AND(F56=1,J56=2),AND(F56=1,J56=3)),"Deficiencia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344">
        <f>+IF(K56="",0,IF(K56="Deficiencia de control mayor (diseño y ejecución)",4,IF(K56="Deficiencia de control (diseño o ejecución)",20,IF(K56="Oportunidad de mejora",40,60))))</f>
        <v>60</v>
      </c>
      <c r="M56" s="344">
        <v>6.6909999999999997E-2</v>
      </c>
      <c r="N56" s="362">
        <f>+L56+M56</f>
        <v>60.06691</v>
      </c>
      <c r="O56" s="242"/>
    </row>
    <row r="57" spans="2:15" s="18" customFormat="1" ht="16.5" x14ac:dyDescent="0.3">
      <c r="B57" s="334"/>
      <c r="C57" s="350"/>
      <c r="D57" s="262"/>
      <c r="E57" s="259"/>
      <c r="F57" s="271"/>
      <c r="G57" s="116">
        <v>2</v>
      </c>
      <c r="H57" s="142" t="s">
        <v>375</v>
      </c>
      <c r="I57" s="151" t="s">
        <v>380</v>
      </c>
      <c r="J57" s="246"/>
      <c r="K57" s="353"/>
      <c r="L57" s="344"/>
      <c r="M57" s="344"/>
      <c r="N57" s="362"/>
      <c r="O57" s="242"/>
    </row>
    <row r="58" spans="2:15" s="18" customFormat="1" ht="16.5" x14ac:dyDescent="0.3">
      <c r="B58" s="334"/>
      <c r="C58" s="350"/>
      <c r="D58" s="262"/>
      <c r="E58" s="259"/>
      <c r="F58" s="271"/>
      <c r="G58" s="116">
        <v>3</v>
      </c>
      <c r="H58" s="142" t="s">
        <v>376</v>
      </c>
      <c r="I58" s="151" t="s">
        <v>378</v>
      </c>
      <c r="J58" s="246"/>
      <c r="K58" s="353"/>
      <c r="L58" s="344"/>
      <c r="M58" s="344"/>
      <c r="N58" s="362"/>
      <c r="O58" s="242"/>
    </row>
    <row r="59" spans="2:15" s="18" customFormat="1" ht="16.5" x14ac:dyDescent="0.3">
      <c r="B59" s="334"/>
      <c r="C59" s="350"/>
      <c r="D59" s="262"/>
      <c r="E59" s="259"/>
      <c r="F59" s="271"/>
      <c r="G59" s="116">
        <v>4</v>
      </c>
      <c r="H59" s="142" t="s">
        <v>377</v>
      </c>
      <c r="I59" s="151"/>
      <c r="J59" s="246"/>
      <c r="K59" s="353"/>
      <c r="L59" s="344"/>
      <c r="M59" s="344"/>
      <c r="N59" s="362"/>
      <c r="O59" s="242"/>
    </row>
    <row r="60" spans="2:15" s="18" customFormat="1" ht="16.5" x14ac:dyDescent="0.3">
      <c r="B60" s="334"/>
      <c r="C60" s="350"/>
      <c r="D60" s="262"/>
      <c r="E60" s="259"/>
      <c r="F60" s="271"/>
      <c r="G60" s="116">
        <v>5</v>
      </c>
      <c r="H60" s="142"/>
      <c r="I60" s="151"/>
      <c r="J60" s="246"/>
      <c r="K60" s="353"/>
      <c r="L60" s="344"/>
      <c r="M60" s="344"/>
      <c r="N60" s="362"/>
      <c r="O60" s="242"/>
    </row>
    <row r="61" spans="2:15" s="18" customFormat="1" ht="16.5" x14ac:dyDescent="0.3">
      <c r="B61" s="334"/>
      <c r="C61" s="350"/>
      <c r="D61" s="262"/>
      <c r="E61" s="259"/>
      <c r="F61" s="271"/>
      <c r="G61" s="116">
        <v>6</v>
      </c>
      <c r="H61" s="142"/>
      <c r="I61" s="151"/>
      <c r="J61" s="246"/>
      <c r="K61" s="353"/>
      <c r="L61" s="344"/>
      <c r="M61" s="344"/>
      <c r="N61" s="362"/>
      <c r="O61" s="242"/>
    </row>
    <row r="62" spans="2:15" s="18" customFormat="1" ht="16.5" x14ac:dyDescent="0.3">
      <c r="B62" s="334"/>
      <c r="C62" s="350"/>
      <c r="D62" s="262"/>
      <c r="E62" s="259"/>
      <c r="F62" s="271"/>
      <c r="G62" s="116">
        <v>7</v>
      </c>
      <c r="H62" s="142"/>
      <c r="I62" s="151"/>
      <c r="J62" s="246"/>
      <c r="K62" s="353"/>
      <c r="L62" s="344"/>
      <c r="M62" s="344"/>
      <c r="N62" s="362"/>
      <c r="O62" s="242"/>
    </row>
    <row r="63" spans="2:15" s="18" customFormat="1" ht="17.25" thickBot="1" x14ac:dyDescent="0.35">
      <c r="B63" s="335"/>
      <c r="C63" s="351"/>
      <c r="D63" s="263"/>
      <c r="E63" s="260"/>
      <c r="F63" s="272"/>
      <c r="G63" s="121">
        <v>8</v>
      </c>
      <c r="H63" s="143"/>
      <c r="I63" s="151"/>
      <c r="J63" s="247"/>
      <c r="K63" s="354"/>
      <c r="L63" s="344"/>
      <c r="M63" s="344"/>
      <c r="N63" s="362"/>
      <c r="O63" s="242"/>
    </row>
    <row r="64" spans="2:15" ht="16.5" customHeight="1" x14ac:dyDescent="0.3">
      <c r="B64" s="333" t="str">
        <f>+LEFT(C64,3)</f>
        <v>1.5</v>
      </c>
      <c r="C64" s="251" t="s">
        <v>132</v>
      </c>
      <c r="D64" s="285" t="s">
        <v>133</v>
      </c>
      <c r="E64" s="273" t="s">
        <v>387</v>
      </c>
      <c r="F64" s="270">
        <v>3</v>
      </c>
      <c r="G64" s="122">
        <v>1</v>
      </c>
      <c r="H64" s="141" t="s">
        <v>388</v>
      </c>
      <c r="I64" s="258" t="s">
        <v>394</v>
      </c>
      <c r="J64" s="267">
        <v>3</v>
      </c>
      <c r="K64" s="325" t="str">
        <f>+IF(OR(ISBLANK(F64),ISBLANK(J64)),"",IF(OR(AND(F64=1,J64=1),AND(F64=1,J64=2),AND(F64=1,J64=3)),"Deficiencia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344">
        <f>+IF(K64="",0,IF(K64="Deficiencia de control mayor (diseño y ejecución)",4,IF(K64="Deficiencia de control (diseño o ejecución)",20,IF(K64="Oportunidad de mejora",40,60))))</f>
        <v>60</v>
      </c>
      <c r="M64" s="344">
        <v>7.3568999999999996E-2</v>
      </c>
      <c r="N64" s="359">
        <f>+L64+M64</f>
        <v>60.073568999999999</v>
      </c>
      <c r="O64" s="346"/>
    </row>
    <row r="65" spans="2:15" s="18" customFormat="1" ht="33" x14ac:dyDescent="0.3">
      <c r="B65" s="334"/>
      <c r="C65" s="252"/>
      <c r="D65" s="244"/>
      <c r="E65" s="274"/>
      <c r="F65" s="271"/>
      <c r="G65" s="116">
        <v>2</v>
      </c>
      <c r="H65" s="154" t="s">
        <v>389</v>
      </c>
      <c r="I65" s="259"/>
      <c r="J65" s="268"/>
      <c r="K65" s="249"/>
      <c r="L65" s="344"/>
      <c r="M65" s="344"/>
      <c r="N65" s="359"/>
      <c r="O65" s="346"/>
    </row>
    <row r="66" spans="2:15" s="18" customFormat="1" ht="16.5" x14ac:dyDescent="0.3">
      <c r="B66" s="334"/>
      <c r="C66" s="252"/>
      <c r="D66" s="244"/>
      <c r="E66" s="274"/>
      <c r="F66" s="271"/>
      <c r="G66" s="116">
        <v>3</v>
      </c>
      <c r="H66" s="142" t="s">
        <v>390</v>
      </c>
      <c r="I66" s="259"/>
      <c r="J66" s="268"/>
      <c r="K66" s="249"/>
      <c r="L66" s="344"/>
      <c r="M66" s="344"/>
      <c r="N66" s="359"/>
      <c r="O66" s="346"/>
    </row>
    <row r="67" spans="2:15" s="18" customFormat="1" ht="16.5" x14ac:dyDescent="0.3">
      <c r="B67" s="334"/>
      <c r="C67" s="252"/>
      <c r="D67" s="244"/>
      <c r="E67" s="274"/>
      <c r="F67" s="271"/>
      <c r="G67" s="116">
        <v>4</v>
      </c>
      <c r="H67" s="142" t="s">
        <v>391</v>
      </c>
      <c r="I67" s="259"/>
      <c r="J67" s="268"/>
      <c r="K67" s="249"/>
      <c r="L67" s="344"/>
      <c r="M67" s="344"/>
      <c r="N67" s="359"/>
      <c r="O67" s="346"/>
    </row>
    <row r="68" spans="2:15" s="18" customFormat="1" ht="16.5" x14ac:dyDescent="0.3">
      <c r="B68" s="334"/>
      <c r="C68" s="252"/>
      <c r="D68" s="244"/>
      <c r="E68" s="274"/>
      <c r="F68" s="271"/>
      <c r="G68" s="116">
        <v>5</v>
      </c>
      <c r="H68" s="142" t="s">
        <v>392</v>
      </c>
      <c r="I68" s="259"/>
      <c r="J68" s="268"/>
      <c r="K68" s="249"/>
      <c r="L68" s="344"/>
      <c r="M68" s="344"/>
      <c r="N68" s="359"/>
      <c r="O68" s="346"/>
    </row>
    <row r="69" spans="2:15" s="18" customFormat="1" ht="49.5" x14ac:dyDescent="0.3">
      <c r="B69" s="334"/>
      <c r="C69" s="252"/>
      <c r="D69" s="244"/>
      <c r="E69" s="274"/>
      <c r="F69" s="271"/>
      <c r="G69" s="116">
        <v>6</v>
      </c>
      <c r="H69" s="154" t="s">
        <v>393</v>
      </c>
      <c r="I69" s="259"/>
      <c r="J69" s="268"/>
      <c r="K69" s="249"/>
      <c r="L69" s="344"/>
      <c r="M69" s="344"/>
      <c r="N69" s="359"/>
      <c r="O69" s="346"/>
    </row>
    <row r="70" spans="2:15" s="18" customFormat="1" ht="16.5" x14ac:dyDescent="0.3">
      <c r="B70" s="334"/>
      <c r="C70" s="252"/>
      <c r="D70" s="244"/>
      <c r="E70" s="274"/>
      <c r="F70" s="271"/>
      <c r="G70" s="116">
        <v>7</v>
      </c>
      <c r="H70" s="142"/>
      <c r="I70" s="259"/>
      <c r="J70" s="268"/>
      <c r="K70" s="249"/>
      <c r="L70" s="344"/>
      <c r="M70" s="344"/>
      <c r="N70" s="359"/>
      <c r="O70" s="346"/>
    </row>
    <row r="71" spans="2:15" s="18" customFormat="1" ht="17.25" thickBot="1" x14ac:dyDescent="0.35">
      <c r="B71" s="335"/>
      <c r="C71" s="253"/>
      <c r="D71" s="245"/>
      <c r="E71" s="275"/>
      <c r="F71" s="272"/>
      <c r="G71" s="121">
        <v>8</v>
      </c>
      <c r="H71" s="143"/>
      <c r="I71" s="260"/>
      <c r="J71" s="269"/>
      <c r="K71" s="250"/>
      <c r="L71" s="344"/>
      <c r="M71" s="344"/>
      <c r="N71" s="359"/>
      <c r="O71" s="346"/>
    </row>
    <row r="72" spans="2:15" ht="36.75" customHeight="1" x14ac:dyDescent="0.3">
      <c r="B72" s="336"/>
      <c r="C72" s="276" t="s">
        <v>134</v>
      </c>
      <c r="D72" s="278" t="s">
        <v>8</v>
      </c>
      <c r="E72" s="300" t="s">
        <v>113</v>
      </c>
      <c r="F72" s="290" t="s">
        <v>114</v>
      </c>
      <c r="G72" s="306" t="s">
        <v>115</v>
      </c>
      <c r="H72" s="307"/>
      <c r="I72" s="308"/>
      <c r="J72" s="290" t="s">
        <v>116</v>
      </c>
      <c r="K72" s="326" t="s">
        <v>135</v>
      </c>
      <c r="L72" s="345"/>
      <c r="M72" s="345"/>
      <c r="N72" s="358"/>
      <c r="O72" s="347"/>
    </row>
    <row r="73" spans="2:15" ht="29.25" customHeight="1" x14ac:dyDescent="0.3">
      <c r="B73" s="336"/>
      <c r="C73" s="276"/>
      <c r="D73" s="279"/>
      <c r="E73" s="301"/>
      <c r="F73" s="290"/>
      <c r="G73" s="292" t="s">
        <v>13</v>
      </c>
      <c r="H73" s="294" t="s">
        <v>15</v>
      </c>
      <c r="I73" s="295" t="s">
        <v>136</v>
      </c>
      <c r="J73" s="290"/>
      <c r="K73" s="326"/>
      <c r="L73" s="345"/>
      <c r="M73" s="345"/>
      <c r="N73" s="358"/>
      <c r="O73" s="347"/>
    </row>
    <row r="74" spans="2:15" ht="45.75" customHeight="1" thickBot="1" x14ac:dyDescent="0.35">
      <c r="B74" s="337"/>
      <c r="C74" s="277"/>
      <c r="D74" s="289"/>
      <c r="E74" s="302"/>
      <c r="F74" s="291"/>
      <c r="G74" s="293"/>
      <c r="H74" s="295"/>
      <c r="I74" s="302"/>
      <c r="J74" s="291"/>
      <c r="K74" s="327"/>
      <c r="L74" s="345"/>
      <c r="M74" s="345"/>
      <c r="N74" s="358"/>
      <c r="O74" s="347"/>
    </row>
    <row r="75" spans="2:15" s="18" customFormat="1" ht="33" customHeight="1" x14ac:dyDescent="0.3">
      <c r="B75" s="333" t="str">
        <f>+LEFT(C75,3)</f>
        <v>2.1</v>
      </c>
      <c r="C75" s="251" t="s">
        <v>137</v>
      </c>
      <c r="D75" s="261" t="s">
        <v>138</v>
      </c>
      <c r="E75" s="273" t="s">
        <v>395</v>
      </c>
      <c r="F75" s="270">
        <v>3</v>
      </c>
      <c r="G75" s="122">
        <v>1</v>
      </c>
      <c r="H75" s="153" t="s">
        <v>396</v>
      </c>
      <c r="I75" s="258" t="s">
        <v>398</v>
      </c>
      <c r="J75" s="267">
        <v>3</v>
      </c>
      <c r="K75" s="325"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344">
        <f>+IF(K75="",0,IF(K75="Deficiencia de control mayor (diseño y ejecución)",4,IF(K75="Deficiencia de control (diseño o ejecución)",20,IF(K75="Oportunidad de mejora",40,60))))</f>
        <v>60</v>
      </c>
      <c r="M75" s="344">
        <v>8.8965299999999997E-2</v>
      </c>
      <c r="N75" s="359">
        <f>+L75+M75</f>
        <v>60.088965299999998</v>
      </c>
      <c r="O75" s="346"/>
    </row>
    <row r="76" spans="2:15" s="18" customFormat="1" ht="29.25" customHeight="1" x14ac:dyDescent="0.3">
      <c r="B76" s="334"/>
      <c r="C76" s="252"/>
      <c r="D76" s="262"/>
      <c r="E76" s="274"/>
      <c r="F76" s="271"/>
      <c r="G76" s="116">
        <v>2</v>
      </c>
      <c r="H76" s="154" t="s">
        <v>397</v>
      </c>
      <c r="I76" s="259"/>
      <c r="J76" s="268"/>
      <c r="K76" s="249"/>
      <c r="L76" s="344"/>
      <c r="M76" s="344"/>
      <c r="N76" s="359"/>
      <c r="O76" s="346"/>
    </row>
    <row r="77" spans="2:15" s="18" customFormat="1" ht="21" customHeight="1" x14ac:dyDescent="0.3">
      <c r="B77" s="334"/>
      <c r="C77" s="252"/>
      <c r="D77" s="262"/>
      <c r="E77" s="274"/>
      <c r="F77" s="271"/>
      <c r="G77" s="116">
        <v>3</v>
      </c>
      <c r="H77" s="142"/>
      <c r="I77" s="259"/>
      <c r="J77" s="268"/>
      <c r="K77" s="249"/>
      <c r="L77" s="344"/>
      <c r="M77" s="344"/>
      <c r="N77" s="359"/>
      <c r="O77" s="346"/>
    </row>
    <row r="78" spans="2:15" s="18" customFormat="1" ht="21" customHeight="1" x14ac:dyDescent="0.3">
      <c r="B78" s="334"/>
      <c r="C78" s="252"/>
      <c r="D78" s="262"/>
      <c r="E78" s="274"/>
      <c r="F78" s="271"/>
      <c r="G78" s="116">
        <v>4</v>
      </c>
      <c r="H78" s="142"/>
      <c r="I78" s="259"/>
      <c r="J78" s="268"/>
      <c r="K78" s="249"/>
      <c r="L78" s="344"/>
      <c r="M78" s="344"/>
      <c r="N78" s="359"/>
      <c r="O78" s="346"/>
    </row>
    <row r="79" spans="2:15" s="18" customFormat="1" ht="21" customHeight="1" x14ac:dyDescent="0.3">
      <c r="B79" s="334"/>
      <c r="C79" s="252"/>
      <c r="D79" s="262"/>
      <c r="E79" s="274"/>
      <c r="F79" s="271"/>
      <c r="G79" s="116">
        <v>5</v>
      </c>
      <c r="H79" s="142"/>
      <c r="I79" s="259"/>
      <c r="J79" s="268"/>
      <c r="K79" s="249"/>
      <c r="L79" s="344"/>
      <c r="M79" s="344"/>
      <c r="N79" s="359"/>
      <c r="O79" s="346"/>
    </row>
    <row r="80" spans="2:15" s="18" customFormat="1" ht="21" customHeight="1" x14ac:dyDescent="0.3">
      <c r="B80" s="334"/>
      <c r="C80" s="252"/>
      <c r="D80" s="262"/>
      <c r="E80" s="274"/>
      <c r="F80" s="271"/>
      <c r="G80" s="116">
        <v>6</v>
      </c>
      <c r="H80" s="142"/>
      <c r="I80" s="259"/>
      <c r="J80" s="268"/>
      <c r="K80" s="249"/>
      <c r="L80" s="344"/>
      <c r="M80" s="344"/>
      <c r="N80" s="359"/>
      <c r="O80" s="346"/>
    </row>
    <row r="81" spans="2:15" s="18" customFormat="1" ht="21" customHeight="1" x14ac:dyDescent="0.3">
      <c r="B81" s="334"/>
      <c r="C81" s="252"/>
      <c r="D81" s="262"/>
      <c r="E81" s="274"/>
      <c r="F81" s="271"/>
      <c r="G81" s="116">
        <v>7</v>
      </c>
      <c r="H81" s="142"/>
      <c r="I81" s="259"/>
      <c r="J81" s="268"/>
      <c r="K81" s="249"/>
      <c r="L81" s="344"/>
      <c r="M81" s="344"/>
      <c r="N81" s="359"/>
      <c r="O81" s="346"/>
    </row>
    <row r="82" spans="2:15" s="18" customFormat="1" ht="21" customHeight="1" thickBot="1" x14ac:dyDescent="0.35">
      <c r="B82" s="335"/>
      <c r="C82" s="253"/>
      <c r="D82" s="263"/>
      <c r="E82" s="275"/>
      <c r="F82" s="272"/>
      <c r="G82" s="121">
        <v>8</v>
      </c>
      <c r="H82" s="143"/>
      <c r="I82" s="260"/>
      <c r="J82" s="269"/>
      <c r="K82" s="250"/>
      <c r="L82" s="344"/>
      <c r="M82" s="344"/>
      <c r="N82" s="359"/>
      <c r="O82" s="346"/>
    </row>
    <row r="83" spans="2:15" s="18" customFormat="1" ht="16.5" x14ac:dyDescent="0.3">
      <c r="B83" s="333" t="str">
        <f>+LEFT(C83,3)</f>
        <v>2.2</v>
      </c>
      <c r="C83" s="303" t="s">
        <v>139</v>
      </c>
      <c r="D83" s="261" t="s">
        <v>140</v>
      </c>
      <c r="E83" s="273" t="s">
        <v>399</v>
      </c>
      <c r="F83" s="270">
        <v>3</v>
      </c>
      <c r="G83" s="122">
        <v>1</v>
      </c>
      <c r="H83" s="141" t="s">
        <v>400</v>
      </c>
      <c r="I83" s="258" t="s">
        <v>405</v>
      </c>
      <c r="J83" s="267">
        <v>3</v>
      </c>
      <c r="K83" s="325"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344">
        <f>+IF(K83="",0,IF(K83="Deficiencia de control mayor (diseño y ejecución)",4,IF(K83="Deficiencia de control (diseño o ejecución)",20,IF(K83="Oportunidad de mejora",40,60))))</f>
        <v>60</v>
      </c>
      <c r="M83" s="344">
        <v>9.8965300000000006E-2</v>
      </c>
      <c r="N83" s="359">
        <f>+L83+M83</f>
        <v>60.098965300000003</v>
      </c>
      <c r="O83" s="346"/>
    </row>
    <row r="84" spans="2:15" s="18" customFormat="1" ht="16.5" x14ac:dyDescent="0.3">
      <c r="B84" s="334"/>
      <c r="C84" s="304"/>
      <c r="D84" s="262"/>
      <c r="E84" s="274"/>
      <c r="F84" s="271"/>
      <c r="G84" s="116">
        <v>2</v>
      </c>
      <c r="H84" s="142" t="s">
        <v>401</v>
      </c>
      <c r="I84" s="259"/>
      <c r="J84" s="268"/>
      <c r="K84" s="249"/>
      <c r="L84" s="344"/>
      <c r="M84" s="344"/>
      <c r="N84" s="359"/>
      <c r="O84" s="346"/>
    </row>
    <row r="85" spans="2:15" s="18" customFormat="1" ht="16.5" x14ac:dyDescent="0.3">
      <c r="B85" s="334"/>
      <c r="C85" s="304"/>
      <c r="D85" s="262"/>
      <c r="E85" s="274"/>
      <c r="F85" s="271"/>
      <c r="G85" s="116">
        <v>3</v>
      </c>
      <c r="H85" s="142" t="s">
        <v>402</v>
      </c>
      <c r="I85" s="259"/>
      <c r="J85" s="268"/>
      <c r="K85" s="249"/>
      <c r="L85" s="344"/>
      <c r="M85" s="344"/>
      <c r="N85" s="359"/>
      <c r="O85" s="346"/>
    </row>
    <row r="86" spans="2:15" s="18" customFormat="1" ht="16.5" x14ac:dyDescent="0.3">
      <c r="B86" s="334"/>
      <c r="C86" s="304"/>
      <c r="D86" s="262"/>
      <c r="E86" s="274"/>
      <c r="F86" s="271"/>
      <c r="G86" s="116">
        <v>4</v>
      </c>
      <c r="H86" s="142" t="s">
        <v>403</v>
      </c>
      <c r="I86" s="259"/>
      <c r="J86" s="268"/>
      <c r="K86" s="249"/>
      <c r="L86" s="344"/>
      <c r="M86" s="344"/>
      <c r="N86" s="359"/>
      <c r="O86" s="346"/>
    </row>
    <row r="87" spans="2:15" s="18" customFormat="1" ht="49.5" x14ac:dyDescent="0.3">
      <c r="B87" s="334"/>
      <c r="C87" s="304"/>
      <c r="D87" s="262"/>
      <c r="E87" s="274"/>
      <c r="F87" s="271"/>
      <c r="G87" s="116">
        <v>5</v>
      </c>
      <c r="H87" s="154" t="s">
        <v>404</v>
      </c>
      <c r="I87" s="259"/>
      <c r="J87" s="268"/>
      <c r="K87" s="249"/>
      <c r="L87" s="344"/>
      <c r="M87" s="344"/>
      <c r="N87" s="359"/>
      <c r="O87" s="346"/>
    </row>
    <row r="88" spans="2:15" s="18" customFormat="1" ht="16.5" x14ac:dyDescent="0.3">
      <c r="B88" s="334"/>
      <c r="C88" s="304"/>
      <c r="D88" s="262"/>
      <c r="E88" s="274"/>
      <c r="F88" s="271"/>
      <c r="G88" s="116">
        <v>6</v>
      </c>
      <c r="H88" s="142"/>
      <c r="I88" s="259"/>
      <c r="J88" s="268"/>
      <c r="K88" s="249"/>
      <c r="L88" s="344"/>
      <c r="M88" s="344"/>
      <c r="N88" s="359"/>
      <c r="O88" s="346"/>
    </row>
    <row r="89" spans="2:15" s="18" customFormat="1" ht="16.5" x14ac:dyDescent="0.3">
      <c r="B89" s="334"/>
      <c r="C89" s="304"/>
      <c r="D89" s="262"/>
      <c r="E89" s="274"/>
      <c r="F89" s="271"/>
      <c r="G89" s="116">
        <v>7</v>
      </c>
      <c r="H89" s="142"/>
      <c r="I89" s="259"/>
      <c r="J89" s="268"/>
      <c r="K89" s="249"/>
      <c r="L89" s="344"/>
      <c r="M89" s="344"/>
      <c r="N89" s="359"/>
      <c r="O89" s="346"/>
    </row>
    <row r="90" spans="2:15" s="18" customFormat="1" ht="17.25" thickBot="1" x14ac:dyDescent="0.35">
      <c r="B90" s="335"/>
      <c r="C90" s="305"/>
      <c r="D90" s="263"/>
      <c r="E90" s="275"/>
      <c r="F90" s="272"/>
      <c r="G90" s="121">
        <v>8</v>
      </c>
      <c r="H90" s="143"/>
      <c r="I90" s="260"/>
      <c r="J90" s="269"/>
      <c r="K90" s="250"/>
      <c r="L90" s="344"/>
      <c r="M90" s="344"/>
      <c r="N90" s="359"/>
      <c r="O90" s="346"/>
    </row>
    <row r="91" spans="2:15" ht="30" customHeight="1" x14ac:dyDescent="0.3">
      <c r="B91" s="333" t="str">
        <f>+LEFT(C91,3)</f>
        <v>2.3</v>
      </c>
      <c r="C91" s="251" t="s">
        <v>141</v>
      </c>
      <c r="D91" s="261" t="s">
        <v>142</v>
      </c>
      <c r="E91" s="273" t="s">
        <v>626</v>
      </c>
      <c r="F91" s="270">
        <v>3</v>
      </c>
      <c r="G91" s="122">
        <v>1</v>
      </c>
      <c r="H91" s="153" t="s">
        <v>406</v>
      </c>
      <c r="I91" s="258" t="s">
        <v>424</v>
      </c>
      <c r="J91" s="267">
        <v>3</v>
      </c>
      <c r="K91" s="325"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344">
        <f>+IF(K91="",0,IF(K91="Deficiencia de control mayor (diseño y ejecución)",4,IF(K91="Deficiencia de control (diseño o ejecución)",20,IF(K91="Oportunidad de mejora",40,60))))</f>
        <v>60</v>
      </c>
      <c r="M91" s="344">
        <v>0.15698000000000001</v>
      </c>
      <c r="N91" s="359">
        <f>+L91+M91</f>
        <v>60.156979999999997</v>
      </c>
      <c r="O91" s="346"/>
    </row>
    <row r="92" spans="2:15" s="18" customFormat="1" ht="30" customHeight="1" x14ac:dyDescent="0.3">
      <c r="B92" s="334"/>
      <c r="C92" s="252"/>
      <c r="D92" s="262"/>
      <c r="E92" s="274"/>
      <c r="F92" s="271"/>
      <c r="G92" s="116">
        <v>2</v>
      </c>
      <c r="H92" s="154" t="s">
        <v>407</v>
      </c>
      <c r="I92" s="259"/>
      <c r="J92" s="268"/>
      <c r="K92" s="249"/>
      <c r="L92" s="344"/>
      <c r="M92" s="344"/>
      <c r="N92" s="359"/>
      <c r="O92" s="346"/>
    </row>
    <row r="93" spans="2:15" s="18" customFormat="1" ht="29.25" customHeight="1" x14ac:dyDescent="0.3">
      <c r="B93" s="334"/>
      <c r="C93" s="252"/>
      <c r="D93" s="262"/>
      <c r="E93" s="274"/>
      <c r="F93" s="271"/>
      <c r="G93" s="116">
        <v>3</v>
      </c>
      <c r="H93" s="154" t="s">
        <v>408</v>
      </c>
      <c r="I93" s="259"/>
      <c r="J93" s="268"/>
      <c r="K93" s="249"/>
      <c r="L93" s="344"/>
      <c r="M93" s="344"/>
      <c r="N93" s="359"/>
      <c r="O93" s="346"/>
    </row>
    <row r="94" spans="2:15" s="18" customFormat="1" ht="48" customHeight="1" x14ac:dyDescent="0.3">
      <c r="B94" s="334"/>
      <c r="C94" s="252"/>
      <c r="D94" s="262"/>
      <c r="E94" s="274"/>
      <c r="F94" s="271"/>
      <c r="G94" s="116">
        <v>4</v>
      </c>
      <c r="H94" s="154" t="s">
        <v>409</v>
      </c>
      <c r="I94" s="259"/>
      <c r="J94" s="268"/>
      <c r="K94" s="249"/>
      <c r="L94" s="344"/>
      <c r="M94" s="344"/>
      <c r="N94" s="359"/>
      <c r="O94" s="346"/>
    </row>
    <row r="95" spans="2:15" s="18" customFormat="1" ht="21" customHeight="1" x14ac:dyDescent="0.3">
      <c r="B95" s="334"/>
      <c r="C95" s="252"/>
      <c r="D95" s="262"/>
      <c r="E95" s="274"/>
      <c r="F95" s="271"/>
      <c r="G95" s="116">
        <v>5</v>
      </c>
      <c r="H95" s="142"/>
      <c r="I95" s="259"/>
      <c r="J95" s="268"/>
      <c r="K95" s="249"/>
      <c r="L95" s="344"/>
      <c r="M95" s="344"/>
      <c r="N95" s="359"/>
      <c r="O95" s="346"/>
    </row>
    <row r="96" spans="2:15" s="18" customFormat="1" ht="21" customHeight="1" x14ac:dyDescent="0.3">
      <c r="B96" s="334"/>
      <c r="C96" s="252"/>
      <c r="D96" s="262"/>
      <c r="E96" s="274"/>
      <c r="F96" s="271"/>
      <c r="G96" s="116">
        <v>6</v>
      </c>
      <c r="H96" s="142"/>
      <c r="I96" s="259"/>
      <c r="J96" s="268"/>
      <c r="K96" s="249"/>
      <c r="L96" s="344"/>
      <c r="M96" s="344"/>
      <c r="N96" s="359"/>
      <c r="O96" s="346"/>
    </row>
    <row r="97" spans="2:15" s="18" customFormat="1" ht="21" customHeight="1" x14ac:dyDescent="0.3">
      <c r="B97" s="334"/>
      <c r="C97" s="252"/>
      <c r="D97" s="262"/>
      <c r="E97" s="274"/>
      <c r="F97" s="271"/>
      <c r="G97" s="116">
        <v>7</v>
      </c>
      <c r="H97" s="142"/>
      <c r="I97" s="259"/>
      <c r="J97" s="268"/>
      <c r="K97" s="249"/>
      <c r="L97" s="344"/>
      <c r="M97" s="344"/>
      <c r="N97" s="359"/>
      <c r="O97" s="346"/>
    </row>
    <row r="98" spans="2:15" s="18" customFormat="1" ht="21" customHeight="1" thickBot="1" x14ac:dyDescent="0.35">
      <c r="B98" s="335"/>
      <c r="C98" s="253"/>
      <c r="D98" s="263"/>
      <c r="E98" s="275"/>
      <c r="F98" s="272"/>
      <c r="G98" s="121">
        <v>8</v>
      </c>
      <c r="H98" s="143"/>
      <c r="I98" s="260"/>
      <c r="J98" s="269"/>
      <c r="K98" s="250"/>
      <c r="L98" s="344"/>
      <c r="M98" s="344"/>
      <c r="N98" s="359"/>
      <c r="O98" s="346"/>
    </row>
    <row r="99" spans="2:15" ht="23.25" customHeight="1" x14ac:dyDescent="0.3">
      <c r="B99" s="339"/>
      <c r="C99" s="276" t="s">
        <v>143</v>
      </c>
      <c r="D99" s="278" t="s">
        <v>8</v>
      </c>
      <c r="E99" s="300" t="s">
        <v>113</v>
      </c>
      <c r="F99" s="290" t="s">
        <v>114</v>
      </c>
      <c r="G99" s="306" t="s">
        <v>115</v>
      </c>
      <c r="H99" s="307"/>
      <c r="I99" s="308"/>
      <c r="J99" s="290" t="s">
        <v>116</v>
      </c>
      <c r="K99" s="326" t="s">
        <v>135</v>
      </c>
      <c r="L99" s="345"/>
      <c r="M99" s="345"/>
      <c r="N99" s="358"/>
      <c r="O99" s="347"/>
    </row>
    <row r="100" spans="2:15" ht="42" customHeight="1" x14ac:dyDescent="0.3">
      <c r="B100" s="339"/>
      <c r="C100" s="276"/>
      <c r="D100" s="279"/>
      <c r="E100" s="301"/>
      <c r="F100" s="290"/>
      <c r="G100" s="292" t="s">
        <v>13</v>
      </c>
      <c r="H100" s="294" t="s">
        <v>15</v>
      </c>
      <c r="I100" s="295" t="s">
        <v>136</v>
      </c>
      <c r="J100" s="290"/>
      <c r="K100" s="326"/>
      <c r="L100" s="345"/>
      <c r="M100" s="345"/>
      <c r="N100" s="358"/>
      <c r="O100" s="347"/>
    </row>
    <row r="101" spans="2:15" ht="87.75" customHeight="1" thickBot="1" x14ac:dyDescent="0.35">
      <c r="B101" s="340"/>
      <c r="C101" s="277"/>
      <c r="D101" s="289"/>
      <c r="E101" s="302"/>
      <c r="F101" s="291"/>
      <c r="G101" s="293"/>
      <c r="H101" s="295"/>
      <c r="I101" s="302"/>
      <c r="J101" s="291"/>
      <c r="K101" s="327"/>
      <c r="L101" s="345"/>
      <c r="M101" s="345"/>
      <c r="N101" s="358"/>
      <c r="O101" s="347"/>
    </row>
    <row r="102" spans="2:15" s="18" customFormat="1" ht="16.5" x14ac:dyDescent="0.3">
      <c r="B102" s="333" t="str">
        <f>+LEFT(C102,3)</f>
        <v>3.1</v>
      </c>
      <c r="C102" s="251" t="s">
        <v>144</v>
      </c>
      <c r="D102" s="261" t="s">
        <v>145</v>
      </c>
      <c r="E102" s="273" t="s">
        <v>627</v>
      </c>
      <c r="F102" s="270">
        <v>3</v>
      </c>
      <c r="G102" s="122">
        <v>1</v>
      </c>
      <c r="H102" s="153"/>
      <c r="I102" s="258" t="s">
        <v>629</v>
      </c>
      <c r="J102" s="267">
        <v>3</v>
      </c>
      <c r="K102" s="325"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344">
        <f>+IF(K102="",0,IF(K102="Deficiencia de control mayor (diseño y ejecución)",4,IF(K102="Deficiencia de control (diseño o ejecución)",20,IF(K102="Oportunidad de mejora",40,60))))</f>
        <v>60</v>
      </c>
      <c r="M102" s="344">
        <v>0.28965000000000002</v>
      </c>
      <c r="N102" s="359">
        <f>+L102+M102</f>
        <v>60.289650000000002</v>
      </c>
      <c r="O102" s="346"/>
    </row>
    <row r="103" spans="2:15" s="18" customFormat="1" ht="16.5" x14ac:dyDescent="0.3">
      <c r="B103" s="334"/>
      <c r="C103" s="252"/>
      <c r="D103" s="262"/>
      <c r="E103" s="274"/>
      <c r="F103" s="271"/>
      <c r="G103" s="116">
        <v>2</v>
      </c>
      <c r="H103" s="154"/>
      <c r="I103" s="259"/>
      <c r="J103" s="268"/>
      <c r="K103" s="249"/>
      <c r="L103" s="344"/>
      <c r="M103" s="344"/>
      <c r="N103" s="359"/>
      <c r="O103" s="346"/>
    </row>
    <row r="104" spans="2:15" s="18" customFormat="1" ht="33" x14ac:dyDescent="0.3">
      <c r="B104" s="334"/>
      <c r="C104" s="252"/>
      <c r="D104" s="262"/>
      <c r="E104" s="274"/>
      <c r="F104" s="271"/>
      <c r="G104" s="116">
        <v>3</v>
      </c>
      <c r="H104" s="154" t="s">
        <v>410</v>
      </c>
      <c r="I104" s="259"/>
      <c r="J104" s="268"/>
      <c r="K104" s="249"/>
      <c r="L104" s="344"/>
      <c r="M104" s="344"/>
      <c r="N104" s="359"/>
      <c r="O104" s="346"/>
    </row>
    <row r="105" spans="2:15" s="18" customFormat="1" ht="16.5" x14ac:dyDescent="0.3">
      <c r="B105" s="334"/>
      <c r="C105" s="252"/>
      <c r="D105" s="262"/>
      <c r="E105" s="274"/>
      <c r="F105" s="271"/>
      <c r="G105" s="116">
        <v>4</v>
      </c>
      <c r="H105" s="142" t="s">
        <v>411</v>
      </c>
      <c r="I105" s="259"/>
      <c r="J105" s="268"/>
      <c r="K105" s="249"/>
      <c r="L105" s="344"/>
      <c r="M105" s="344"/>
      <c r="N105" s="359"/>
      <c r="O105" s="346"/>
    </row>
    <row r="106" spans="2:15" s="18" customFormat="1" ht="16.5" x14ac:dyDescent="0.3">
      <c r="B106" s="334"/>
      <c r="C106" s="252"/>
      <c r="D106" s="262"/>
      <c r="E106" s="274"/>
      <c r="F106" s="271"/>
      <c r="G106" s="116">
        <v>5</v>
      </c>
      <c r="H106" s="142" t="s">
        <v>412</v>
      </c>
      <c r="I106" s="259"/>
      <c r="J106" s="268"/>
      <c r="K106" s="249"/>
      <c r="L106" s="344"/>
      <c r="M106" s="344"/>
      <c r="N106" s="359"/>
      <c r="O106" s="346"/>
    </row>
    <row r="107" spans="2:15" s="18" customFormat="1" ht="16.5" x14ac:dyDescent="0.3">
      <c r="B107" s="334"/>
      <c r="C107" s="252"/>
      <c r="D107" s="262"/>
      <c r="E107" s="274"/>
      <c r="F107" s="271"/>
      <c r="G107" s="116">
        <v>6</v>
      </c>
      <c r="H107" s="142" t="s">
        <v>628</v>
      </c>
      <c r="I107" s="259"/>
      <c r="J107" s="268"/>
      <c r="K107" s="249"/>
      <c r="L107" s="344"/>
      <c r="M107" s="344"/>
      <c r="N107" s="359"/>
      <c r="O107" s="346"/>
    </row>
    <row r="108" spans="2:15" s="18" customFormat="1" ht="16.5" x14ac:dyDescent="0.3">
      <c r="B108" s="334"/>
      <c r="C108" s="252"/>
      <c r="D108" s="262"/>
      <c r="E108" s="274"/>
      <c r="F108" s="271"/>
      <c r="G108" s="116">
        <v>7</v>
      </c>
      <c r="H108" s="142"/>
      <c r="I108" s="259"/>
      <c r="J108" s="268"/>
      <c r="K108" s="249"/>
      <c r="L108" s="344"/>
      <c r="M108" s="344"/>
      <c r="N108" s="359"/>
      <c r="O108" s="346"/>
    </row>
    <row r="109" spans="2:15" s="18" customFormat="1" ht="17.25" thickBot="1" x14ac:dyDescent="0.35">
      <c r="B109" s="335"/>
      <c r="C109" s="253"/>
      <c r="D109" s="263"/>
      <c r="E109" s="275"/>
      <c r="F109" s="272"/>
      <c r="G109" s="121">
        <v>8</v>
      </c>
      <c r="H109" s="143"/>
      <c r="I109" s="260"/>
      <c r="J109" s="269"/>
      <c r="K109" s="250"/>
      <c r="L109" s="344"/>
      <c r="M109" s="344"/>
      <c r="N109" s="359"/>
      <c r="O109" s="346"/>
    </row>
    <row r="110" spans="2:15" s="18" customFormat="1" ht="33" x14ac:dyDescent="0.3">
      <c r="B110" s="333" t="str">
        <f>+LEFT(C110,3)</f>
        <v>3.2</v>
      </c>
      <c r="C110" s="264" t="s">
        <v>146</v>
      </c>
      <c r="D110" s="261" t="s">
        <v>147</v>
      </c>
      <c r="E110" s="254" t="s">
        <v>413</v>
      </c>
      <c r="F110" s="270">
        <v>3</v>
      </c>
      <c r="G110" s="122">
        <v>1</v>
      </c>
      <c r="H110" s="154" t="s">
        <v>410</v>
      </c>
      <c r="I110" s="254" t="s">
        <v>414</v>
      </c>
      <c r="J110" s="267">
        <v>3</v>
      </c>
      <c r="K110" s="325"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344">
        <f>+IF(K110="",0,IF(K110="Deficiencia de control mayor (diseño y ejecución)",4,IF(K110="Deficiencia de control (diseño o ejecución)",20,IF(K110="Oportunidad de mejora",40,60))))</f>
        <v>60</v>
      </c>
      <c r="M110" s="344">
        <v>0.38965300000000003</v>
      </c>
      <c r="N110" s="359">
        <f>+L110+M110</f>
        <v>60.389653000000003</v>
      </c>
      <c r="O110" s="346"/>
    </row>
    <row r="111" spans="2:15" s="18" customFormat="1" ht="16.5" x14ac:dyDescent="0.3">
      <c r="B111" s="334"/>
      <c r="C111" s="265"/>
      <c r="D111" s="262"/>
      <c r="E111" s="246"/>
      <c r="F111" s="271"/>
      <c r="G111" s="116">
        <v>2</v>
      </c>
      <c r="H111" s="152" t="s">
        <v>411</v>
      </c>
      <c r="I111" s="246"/>
      <c r="J111" s="268"/>
      <c r="K111" s="249"/>
      <c r="L111" s="344"/>
      <c r="M111" s="344"/>
      <c r="N111" s="359"/>
      <c r="O111" s="346"/>
    </row>
    <row r="112" spans="2:15" s="18" customFormat="1" ht="16.5" x14ac:dyDescent="0.3">
      <c r="B112" s="334"/>
      <c r="C112" s="265"/>
      <c r="D112" s="262"/>
      <c r="E112" s="246"/>
      <c r="F112" s="271"/>
      <c r="G112" s="116">
        <v>3</v>
      </c>
      <c r="H112" s="152" t="s">
        <v>412</v>
      </c>
      <c r="I112" s="246"/>
      <c r="J112" s="268"/>
      <c r="K112" s="249"/>
      <c r="L112" s="344"/>
      <c r="M112" s="344"/>
      <c r="N112" s="359"/>
      <c r="O112" s="346"/>
    </row>
    <row r="113" spans="2:15" s="18" customFormat="1" ht="16.5" x14ac:dyDescent="0.3">
      <c r="B113" s="334"/>
      <c r="C113" s="265"/>
      <c r="D113" s="262"/>
      <c r="E113" s="246"/>
      <c r="F113" s="271"/>
      <c r="G113" s="116">
        <v>4</v>
      </c>
      <c r="H113" s="142"/>
      <c r="I113" s="246"/>
      <c r="J113" s="268"/>
      <c r="K113" s="249"/>
      <c r="L113" s="344"/>
      <c r="M113" s="344"/>
      <c r="N113" s="359"/>
      <c r="O113" s="346"/>
    </row>
    <row r="114" spans="2:15" s="18" customFormat="1" ht="16.5" x14ac:dyDescent="0.3">
      <c r="B114" s="334"/>
      <c r="C114" s="265"/>
      <c r="D114" s="262"/>
      <c r="E114" s="246"/>
      <c r="F114" s="271"/>
      <c r="G114" s="116">
        <v>5</v>
      </c>
      <c r="H114" s="142"/>
      <c r="I114" s="246"/>
      <c r="J114" s="268"/>
      <c r="K114" s="249"/>
      <c r="L114" s="344"/>
      <c r="M114" s="344"/>
      <c r="N114" s="359"/>
      <c r="O114" s="346"/>
    </row>
    <row r="115" spans="2:15" s="18" customFormat="1" ht="16.5" x14ac:dyDescent="0.3">
      <c r="B115" s="334"/>
      <c r="C115" s="265"/>
      <c r="D115" s="262"/>
      <c r="E115" s="246"/>
      <c r="F115" s="271"/>
      <c r="G115" s="116">
        <v>6</v>
      </c>
      <c r="H115" s="142"/>
      <c r="I115" s="246"/>
      <c r="J115" s="268"/>
      <c r="K115" s="249"/>
      <c r="L115" s="344"/>
      <c r="M115" s="344"/>
      <c r="N115" s="359"/>
      <c r="O115" s="346"/>
    </row>
    <row r="116" spans="2:15" s="18" customFormat="1" ht="16.5" x14ac:dyDescent="0.3">
      <c r="B116" s="334"/>
      <c r="C116" s="265"/>
      <c r="D116" s="262"/>
      <c r="E116" s="246"/>
      <c r="F116" s="271"/>
      <c r="G116" s="116">
        <v>7</v>
      </c>
      <c r="H116" s="142"/>
      <c r="I116" s="246"/>
      <c r="J116" s="268"/>
      <c r="K116" s="249"/>
      <c r="L116" s="344"/>
      <c r="M116" s="344"/>
      <c r="N116" s="359"/>
      <c r="O116" s="346"/>
    </row>
    <row r="117" spans="2:15" s="18" customFormat="1" ht="17.25" thickBot="1" x14ac:dyDescent="0.35">
      <c r="B117" s="335"/>
      <c r="C117" s="266"/>
      <c r="D117" s="263"/>
      <c r="E117" s="247"/>
      <c r="F117" s="272"/>
      <c r="G117" s="121">
        <v>8</v>
      </c>
      <c r="H117" s="143"/>
      <c r="I117" s="247"/>
      <c r="J117" s="269"/>
      <c r="K117" s="250"/>
      <c r="L117" s="344"/>
      <c r="M117" s="344"/>
      <c r="N117" s="359"/>
      <c r="O117" s="346"/>
    </row>
    <row r="118" spans="2:15" s="18" customFormat="1" ht="21" customHeight="1" x14ac:dyDescent="0.3">
      <c r="B118" s="333" t="str">
        <f>+LEFT(C118,3)</f>
        <v>3.3</v>
      </c>
      <c r="C118" s="264" t="s">
        <v>148</v>
      </c>
      <c r="D118" s="261" t="s">
        <v>149</v>
      </c>
      <c r="E118" s="258" t="s">
        <v>415</v>
      </c>
      <c r="F118" s="254">
        <v>3</v>
      </c>
      <c r="G118" s="122">
        <v>1</v>
      </c>
      <c r="H118" s="141" t="s">
        <v>416</v>
      </c>
      <c r="I118" s="159"/>
      <c r="J118" s="255">
        <v>3</v>
      </c>
      <c r="K118" s="325" t="str">
        <f>+IF(OR(ISBLANK(F118),ISBLANK(J118)),"",IF(OR(AND(F118=1,J118=1),AND(F118=1,J118=2),AND(F118=1,J118=3)),"Deficiencia de control mayor (diseño y ejecución)",IF(OR(AND(F118=2,J118=2),AND(F118=3,J118=1),AND(F118=3,J118=2),AND(F118=2,J118=1)),"Deficiencia de control (diseño o ejecución)",IF(AND(F118=2,J118=3),"Oportunidad de mejora","Mantenimiento del control"))))</f>
        <v>Mantenimiento del control</v>
      </c>
      <c r="L118" s="344">
        <f>+IF(K118="",0,IF(K118="Deficiencia de control mayor (diseño y ejecución)",4,IF(K118="Deficiencia de control (diseño o ejecución)",20,IF(K118="Oportunidad de mejora",40,60))))</f>
        <v>60</v>
      </c>
      <c r="M118" s="344">
        <v>0.48964999999999997</v>
      </c>
      <c r="N118" s="359">
        <f>+L118+M118</f>
        <v>60.489649999999997</v>
      </c>
      <c r="O118" s="346"/>
    </row>
    <row r="119" spans="2:15" s="18" customFormat="1" ht="21" customHeight="1" x14ac:dyDescent="0.3">
      <c r="B119" s="334"/>
      <c r="C119" s="265"/>
      <c r="D119" s="262"/>
      <c r="E119" s="259"/>
      <c r="F119" s="246"/>
      <c r="G119" s="116">
        <v>2</v>
      </c>
      <c r="H119" s="142" t="s">
        <v>377</v>
      </c>
      <c r="I119" s="158"/>
      <c r="J119" s="256"/>
      <c r="K119" s="249"/>
      <c r="L119" s="344"/>
      <c r="M119" s="344"/>
      <c r="N119" s="359"/>
      <c r="O119" s="346"/>
    </row>
    <row r="120" spans="2:15" s="18" customFormat="1" ht="21" customHeight="1" x14ac:dyDescent="0.3">
      <c r="B120" s="334"/>
      <c r="C120" s="265"/>
      <c r="D120" s="262"/>
      <c r="E120" s="259"/>
      <c r="F120" s="246"/>
      <c r="G120" s="116">
        <v>3</v>
      </c>
      <c r="H120" s="142" t="s">
        <v>417</v>
      </c>
      <c r="I120" s="158"/>
      <c r="J120" s="256"/>
      <c r="K120" s="249"/>
      <c r="L120" s="344"/>
      <c r="M120" s="344"/>
      <c r="N120" s="359"/>
      <c r="O120" s="346"/>
    </row>
    <row r="121" spans="2:15" s="18" customFormat="1" ht="37.5" customHeight="1" x14ac:dyDescent="0.3">
      <c r="B121" s="334"/>
      <c r="C121" s="265"/>
      <c r="D121" s="262"/>
      <c r="E121" s="259"/>
      <c r="F121" s="246"/>
      <c r="G121" s="116">
        <v>4</v>
      </c>
      <c r="H121" s="142"/>
      <c r="I121" s="158" t="s">
        <v>418</v>
      </c>
      <c r="J121" s="256"/>
      <c r="K121" s="249"/>
      <c r="L121" s="344"/>
      <c r="M121" s="344"/>
      <c r="N121" s="359"/>
      <c r="O121" s="346"/>
    </row>
    <row r="122" spans="2:15" s="18" customFormat="1" ht="21" customHeight="1" x14ac:dyDescent="0.3">
      <c r="B122" s="334"/>
      <c r="C122" s="265"/>
      <c r="D122" s="262"/>
      <c r="E122" s="259"/>
      <c r="F122" s="246"/>
      <c r="G122" s="116">
        <v>5</v>
      </c>
      <c r="H122" s="142"/>
      <c r="I122" s="158"/>
      <c r="J122" s="256"/>
      <c r="K122" s="249"/>
      <c r="L122" s="344"/>
      <c r="M122" s="344"/>
      <c r="N122" s="359"/>
      <c r="O122" s="346"/>
    </row>
    <row r="123" spans="2:15" s="18" customFormat="1" ht="21" customHeight="1" x14ac:dyDescent="0.3">
      <c r="B123" s="334"/>
      <c r="C123" s="265"/>
      <c r="D123" s="262"/>
      <c r="E123" s="259"/>
      <c r="F123" s="246"/>
      <c r="G123" s="116">
        <v>6</v>
      </c>
      <c r="H123" s="142"/>
      <c r="I123" s="158"/>
      <c r="J123" s="256"/>
      <c r="K123" s="249"/>
      <c r="L123" s="344"/>
      <c r="M123" s="344"/>
      <c r="N123" s="359"/>
      <c r="O123" s="346"/>
    </row>
    <row r="124" spans="2:15" s="18" customFormat="1" ht="21" customHeight="1" x14ac:dyDescent="0.3">
      <c r="B124" s="334"/>
      <c r="C124" s="265"/>
      <c r="D124" s="262"/>
      <c r="E124" s="259"/>
      <c r="F124" s="246"/>
      <c r="G124" s="116">
        <v>7</v>
      </c>
      <c r="H124" s="142"/>
      <c r="I124" s="158"/>
      <c r="J124" s="256"/>
      <c r="K124" s="249"/>
      <c r="L124" s="344"/>
      <c r="M124" s="344"/>
      <c r="N124" s="359"/>
      <c r="O124" s="346"/>
    </row>
    <row r="125" spans="2:15" s="18" customFormat="1" ht="21" customHeight="1" thickBot="1" x14ac:dyDescent="0.35">
      <c r="B125" s="335"/>
      <c r="C125" s="266"/>
      <c r="D125" s="263"/>
      <c r="E125" s="260"/>
      <c r="F125" s="247"/>
      <c r="G125" s="121">
        <v>8</v>
      </c>
      <c r="H125" s="143"/>
      <c r="I125" s="160"/>
      <c r="J125" s="257"/>
      <c r="K125" s="250"/>
      <c r="L125" s="344"/>
      <c r="M125" s="344"/>
      <c r="N125" s="359"/>
      <c r="O125" s="346"/>
    </row>
    <row r="126" spans="2:15" ht="27.75" customHeight="1" x14ac:dyDescent="0.3">
      <c r="B126" s="341"/>
      <c r="C126" s="309" t="s">
        <v>150</v>
      </c>
      <c r="D126" s="278" t="s">
        <v>8</v>
      </c>
      <c r="E126" s="300" t="s">
        <v>113</v>
      </c>
      <c r="F126" s="290" t="s">
        <v>114</v>
      </c>
      <c r="G126" s="306" t="s">
        <v>115</v>
      </c>
      <c r="H126" s="307"/>
      <c r="I126" s="308"/>
      <c r="J126" s="290" t="s">
        <v>116</v>
      </c>
      <c r="K126" s="328" t="s">
        <v>135</v>
      </c>
      <c r="L126" s="345"/>
      <c r="M126" s="345"/>
      <c r="N126" s="358"/>
      <c r="O126" s="347"/>
    </row>
    <row r="127" spans="2:15" ht="66" customHeight="1" x14ac:dyDescent="0.3">
      <c r="B127" s="342"/>
      <c r="C127" s="310"/>
      <c r="D127" s="279"/>
      <c r="E127" s="301"/>
      <c r="F127" s="290"/>
      <c r="G127" s="292" t="s">
        <v>13</v>
      </c>
      <c r="H127" s="294" t="s">
        <v>15</v>
      </c>
      <c r="I127" s="295" t="s">
        <v>136</v>
      </c>
      <c r="J127" s="290"/>
      <c r="K127" s="326"/>
      <c r="L127" s="345"/>
      <c r="M127" s="345"/>
      <c r="N127" s="358"/>
      <c r="O127" s="347"/>
    </row>
    <row r="128" spans="2:15" ht="14.25" customHeight="1" thickBot="1" x14ac:dyDescent="0.35">
      <c r="B128" s="342"/>
      <c r="C128" s="310"/>
      <c r="D128" s="289"/>
      <c r="E128" s="302"/>
      <c r="F128" s="291"/>
      <c r="G128" s="293"/>
      <c r="H128" s="295"/>
      <c r="I128" s="302"/>
      <c r="J128" s="291"/>
      <c r="K128" s="327"/>
      <c r="L128" s="345"/>
      <c r="M128" s="345"/>
      <c r="N128" s="358"/>
      <c r="O128" s="347"/>
    </row>
    <row r="129" spans="2:15" ht="37.5" customHeight="1" x14ac:dyDescent="0.3">
      <c r="B129" s="333" t="str">
        <f>+LEFT(C129,3)</f>
        <v>4.1</v>
      </c>
      <c r="C129" s="251" t="s">
        <v>151</v>
      </c>
      <c r="D129" s="261" t="s">
        <v>152</v>
      </c>
      <c r="E129" s="273" t="s">
        <v>419</v>
      </c>
      <c r="F129" s="270">
        <v>3</v>
      </c>
      <c r="G129" s="122">
        <v>1</v>
      </c>
      <c r="H129" s="153" t="s">
        <v>420</v>
      </c>
      <c r="I129" s="138"/>
      <c r="J129" s="254">
        <v>3</v>
      </c>
      <c r="K129" s="311"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344">
        <f>+IF(K129="",0,IF(K129="Deficiencia de control mayor (diseño y ejecución)",4,IF(K129="Deficiencia de control (diseño o ejecución)",20,IF(K129="Oportunidad de mejora",40,60))))</f>
        <v>60</v>
      </c>
      <c r="M129" s="344">
        <v>0.58965000000000001</v>
      </c>
      <c r="N129" s="359">
        <f>+L129+M129</f>
        <v>60.589649999999999</v>
      </c>
      <c r="O129" s="346"/>
    </row>
    <row r="130" spans="2:15" s="18" customFormat="1" ht="21" customHeight="1" x14ac:dyDescent="0.3">
      <c r="B130" s="334"/>
      <c r="C130" s="252"/>
      <c r="D130" s="262"/>
      <c r="E130" s="274"/>
      <c r="F130" s="271"/>
      <c r="G130" s="116">
        <v>2</v>
      </c>
      <c r="H130" s="142" t="s">
        <v>421</v>
      </c>
      <c r="I130" s="139"/>
      <c r="J130" s="246"/>
      <c r="K130" s="311"/>
      <c r="L130" s="344"/>
      <c r="M130" s="344"/>
      <c r="N130" s="359"/>
      <c r="O130" s="346"/>
    </row>
    <row r="131" spans="2:15" s="18" customFormat="1" ht="36.75" customHeight="1" x14ac:dyDescent="0.3">
      <c r="B131" s="334"/>
      <c r="C131" s="252"/>
      <c r="D131" s="262"/>
      <c r="E131" s="274"/>
      <c r="F131" s="271"/>
      <c r="G131" s="116">
        <v>3</v>
      </c>
      <c r="H131" s="154" t="s">
        <v>422</v>
      </c>
      <c r="I131" s="139"/>
      <c r="J131" s="246"/>
      <c r="K131" s="311"/>
      <c r="L131" s="344"/>
      <c r="M131" s="344"/>
      <c r="N131" s="359"/>
      <c r="O131" s="346"/>
    </row>
    <row r="132" spans="2:15" s="18" customFormat="1" ht="21" customHeight="1" x14ac:dyDescent="0.3">
      <c r="B132" s="334"/>
      <c r="C132" s="252"/>
      <c r="D132" s="262"/>
      <c r="E132" s="274"/>
      <c r="F132" s="271"/>
      <c r="G132" s="116">
        <v>4</v>
      </c>
      <c r="H132" s="142" t="s">
        <v>416</v>
      </c>
      <c r="I132" s="139"/>
      <c r="J132" s="246"/>
      <c r="K132" s="311"/>
      <c r="L132" s="344"/>
      <c r="M132" s="344"/>
      <c r="N132" s="359"/>
      <c r="O132" s="346"/>
    </row>
    <row r="133" spans="2:15" s="18" customFormat="1" ht="32.25" customHeight="1" x14ac:dyDescent="0.3">
      <c r="B133" s="334"/>
      <c r="C133" s="252"/>
      <c r="D133" s="262"/>
      <c r="E133" s="274"/>
      <c r="F133" s="271"/>
      <c r="G133" s="116">
        <v>5</v>
      </c>
      <c r="H133" s="154" t="s">
        <v>423</v>
      </c>
      <c r="I133" s="139"/>
      <c r="J133" s="246"/>
      <c r="K133" s="311"/>
      <c r="L133" s="344"/>
      <c r="M133" s="344"/>
      <c r="N133" s="359"/>
      <c r="O133" s="346"/>
    </row>
    <row r="134" spans="2:15" s="18" customFormat="1" ht="21" customHeight="1" x14ac:dyDescent="0.3">
      <c r="B134" s="334"/>
      <c r="C134" s="252"/>
      <c r="D134" s="262"/>
      <c r="E134" s="274"/>
      <c r="F134" s="271"/>
      <c r="G134" s="116">
        <v>6</v>
      </c>
      <c r="H134" s="142"/>
      <c r="I134" s="139"/>
      <c r="J134" s="246"/>
      <c r="K134" s="311"/>
      <c r="L134" s="344"/>
      <c r="M134" s="344"/>
      <c r="N134" s="359"/>
      <c r="O134" s="346"/>
    </row>
    <row r="135" spans="2:15" s="18" customFormat="1" ht="21" customHeight="1" x14ac:dyDescent="0.3">
      <c r="B135" s="334"/>
      <c r="C135" s="252"/>
      <c r="D135" s="262"/>
      <c r="E135" s="274"/>
      <c r="F135" s="271"/>
      <c r="G135" s="116">
        <v>7</v>
      </c>
      <c r="H135" s="142"/>
      <c r="I135" s="139"/>
      <c r="J135" s="246"/>
      <c r="K135" s="311"/>
      <c r="L135" s="344"/>
      <c r="M135" s="344"/>
      <c r="N135" s="359"/>
      <c r="O135" s="346"/>
    </row>
    <row r="136" spans="2:15" s="18" customFormat="1" ht="21" customHeight="1" thickBot="1" x14ac:dyDescent="0.35">
      <c r="B136" s="335"/>
      <c r="C136" s="253"/>
      <c r="D136" s="263"/>
      <c r="E136" s="275"/>
      <c r="F136" s="272"/>
      <c r="G136" s="121">
        <v>8</v>
      </c>
      <c r="H136" s="143"/>
      <c r="I136" s="140"/>
      <c r="J136" s="247"/>
      <c r="K136" s="311"/>
      <c r="L136" s="344"/>
      <c r="M136" s="344"/>
      <c r="N136" s="359"/>
      <c r="O136" s="346"/>
    </row>
    <row r="137" spans="2:15" s="18" customFormat="1" ht="21" customHeight="1" x14ac:dyDescent="0.3">
      <c r="B137" s="333" t="str">
        <f>+LEFT(C137,3)</f>
        <v>4.2</v>
      </c>
      <c r="C137" s="251" t="s">
        <v>153</v>
      </c>
      <c r="D137" s="261" t="s">
        <v>152</v>
      </c>
      <c r="E137" s="270" t="s">
        <v>425</v>
      </c>
      <c r="F137" s="270">
        <v>3</v>
      </c>
      <c r="G137" s="122">
        <v>1</v>
      </c>
      <c r="H137" s="141" t="s">
        <v>426</v>
      </c>
      <c r="I137" s="138"/>
      <c r="J137" s="254">
        <v>3</v>
      </c>
      <c r="K137" s="311"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344">
        <f>+IF(K137="",0,IF(K137="Deficiencia de control mayor (diseño y ejecución)",4,IF(K137="Deficiencia de control (diseño o ejecución)",20,IF(K137="Oportunidad de mejora",40,60))))</f>
        <v>60</v>
      </c>
      <c r="M137" s="344">
        <v>0.68964999999999999</v>
      </c>
      <c r="N137" s="359">
        <f>+L137+M137</f>
        <v>60.68965</v>
      </c>
      <c r="O137" s="346"/>
    </row>
    <row r="138" spans="2:15" s="18" customFormat="1" ht="31.5" customHeight="1" x14ac:dyDescent="0.3">
      <c r="B138" s="334"/>
      <c r="C138" s="252"/>
      <c r="D138" s="262"/>
      <c r="E138" s="271"/>
      <c r="F138" s="271"/>
      <c r="G138" s="116">
        <v>2</v>
      </c>
      <c r="H138" s="142" t="s">
        <v>427</v>
      </c>
      <c r="I138" s="165" t="s">
        <v>429</v>
      </c>
      <c r="J138" s="246"/>
      <c r="K138" s="311"/>
      <c r="L138" s="344"/>
      <c r="M138" s="344"/>
      <c r="N138" s="359"/>
      <c r="O138" s="346"/>
    </row>
    <row r="139" spans="2:15" s="18" customFormat="1" ht="21" customHeight="1" x14ac:dyDescent="0.3">
      <c r="B139" s="334"/>
      <c r="C139" s="252"/>
      <c r="D139" s="262"/>
      <c r="E139" s="271"/>
      <c r="F139" s="271"/>
      <c r="G139" s="116">
        <v>3</v>
      </c>
      <c r="H139" s="142" t="s">
        <v>428</v>
      </c>
      <c r="I139" s="139"/>
      <c r="J139" s="246"/>
      <c r="K139" s="311"/>
      <c r="L139" s="344"/>
      <c r="M139" s="344"/>
      <c r="N139" s="359"/>
      <c r="O139" s="346"/>
    </row>
    <row r="140" spans="2:15" s="18" customFormat="1" ht="21" customHeight="1" x14ac:dyDescent="0.3">
      <c r="B140" s="334"/>
      <c r="C140" s="252"/>
      <c r="D140" s="262"/>
      <c r="E140" s="271"/>
      <c r="F140" s="271"/>
      <c r="G140" s="116">
        <v>4</v>
      </c>
      <c r="H140" s="142"/>
      <c r="I140" s="139"/>
      <c r="J140" s="246"/>
      <c r="K140" s="311"/>
      <c r="L140" s="344"/>
      <c r="M140" s="344"/>
      <c r="N140" s="359"/>
      <c r="O140" s="346"/>
    </row>
    <row r="141" spans="2:15" s="18" customFormat="1" ht="21" customHeight="1" x14ac:dyDescent="0.3">
      <c r="B141" s="334"/>
      <c r="C141" s="252"/>
      <c r="D141" s="262"/>
      <c r="E141" s="271"/>
      <c r="F141" s="271"/>
      <c r="G141" s="116">
        <v>5</v>
      </c>
      <c r="H141" s="142"/>
      <c r="I141" s="139"/>
      <c r="J141" s="246"/>
      <c r="K141" s="311"/>
      <c r="L141" s="344"/>
      <c r="M141" s="344"/>
      <c r="N141" s="359"/>
      <c r="O141" s="346"/>
    </row>
    <row r="142" spans="2:15" s="18" customFormat="1" ht="21" customHeight="1" x14ac:dyDescent="0.3">
      <c r="B142" s="334"/>
      <c r="C142" s="252"/>
      <c r="D142" s="262"/>
      <c r="E142" s="271"/>
      <c r="F142" s="271"/>
      <c r="G142" s="116">
        <v>6</v>
      </c>
      <c r="H142" s="142"/>
      <c r="I142" s="139"/>
      <c r="J142" s="246"/>
      <c r="K142" s="311"/>
      <c r="L142" s="344"/>
      <c r="M142" s="344"/>
      <c r="N142" s="359"/>
      <c r="O142" s="346"/>
    </row>
    <row r="143" spans="2:15" s="18" customFormat="1" ht="21" customHeight="1" x14ac:dyDescent="0.3">
      <c r="B143" s="334"/>
      <c r="C143" s="252"/>
      <c r="D143" s="262"/>
      <c r="E143" s="271"/>
      <c r="F143" s="271"/>
      <c r="G143" s="116">
        <v>7</v>
      </c>
      <c r="H143" s="142"/>
      <c r="I143" s="139"/>
      <c r="J143" s="246"/>
      <c r="K143" s="311"/>
      <c r="L143" s="344"/>
      <c r="M143" s="344"/>
      <c r="N143" s="359"/>
      <c r="O143" s="346"/>
    </row>
    <row r="144" spans="2:15" s="18" customFormat="1" ht="21" customHeight="1" thickBot="1" x14ac:dyDescent="0.35">
      <c r="B144" s="335"/>
      <c r="C144" s="253"/>
      <c r="D144" s="263"/>
      <c r="E144" s="272"/>
      <c r="F144" s="272"/>
      <c r="G144" s="121">
        <v>8</v>
      </c>
      <c r="H144" s="143"/>
      <c r="I144" s="140"/>
      <c r="J144" s="247"/>
      <c r="K144" s="311"/>
      <c r="L144" s="344"/>
      <c r="M144" s="344"/>
      <c r="N144" s="359"/>
      <c r="O144" s="346"/>
    </row>
    <row r="145" spans="2:15" s="18" customFormat="1" ht="44.25" customHeight="1" x14ac:dyDescent="0.3">
      <c r="B145" s="333" t="str">
        <f>+LEFT(C145,3)</f>
        <v>4.3</v>
      </c>
      <c r="C145" s="251" t="s">
        <v>154</v>
      </c>
      <c r="D145" s="261" t="s">
        <v>152</v>
      </c>
      <c r="E145" s="258" t="s">
        <v>630</v>
      </c>
      <c r="F145" s="254">
        <v>3</v>
      </c>
      <c r="G145" s="122">
        <v>1</v>
      </c>
      <c r="H145" s="163" t="s">
        <v>631</v>
      </c>
      <c r="I145" s="138"/>
      <c r="J145" s="254">
        <v>3</v>
      </c>
      <c r="K145" s="311"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344">
        <f>+IF(K145="",0,IF(K145="Deficiencia de control mayor (diseño y ejecución)",4,IF(K145="Deficiencia de control (diseño o ejecución)",20,IF(K145="Oportunidad de mejora",40,60))))</f>
        <v>60</v>
      </c>
      <c r="M145" s="344">
        <v>0.78964999999999996</v>
      </c>
      <c r="N145" s="359">
        <f>+L145+M145</f>
        <v>60.789650000000002</v>
      </c>
      <c r="O145" s="346"/>
    </row>
    <row r="146" spans="2:15" s="18" customFormat="1" ht="18.75" customHeight="1" x14ac:dyDescent="0.3">
      <c r="B146" s="334"/>
      <c r="C146" s="252"/>
      <c r="D146" s="262"/>
      <c r="E146" s="259"/>
      <c r="F146" s="246"/>
      <c r="G146" s="116">
        <v>2</v>
      </c>
      <c r="H146" s="164"/>
      <c r="I146" s="139" t="s">
        <v>632</v>
      </c>
      <c r="J146" s="246"/>
      <c r="K146" s="311"/>
      <c r="L146" s="344"/>
      <c r="M146" s="344"/>
      <c r="N146" s="359"/>
      <c r="O146" s="346"/>
    </row>
    <row r="147" spans="2:15" s="18" customFormat="1" ht="37.5" customHeight="1" x14ac:dyDescent="0.3">
      <c r="B147" s="334"/>
      <c r="C147" s="252"/>
      <c r="D147" s="262"/>
      <c r="E147" s="259"/>
      <c r="F147" s="246"/>
      <c r="G147" s="116">
        <v>3</v>
      </c>
      <c r="H147" s="164"/>
      <c r="I147" s="139"/>
      <c r="J147" s="246"/>
      <c r="K147" s="311"/>
      <c r="L147" s="344"/>
      <c r="M147" s="344"/>
      <c r="N147" s="359"/>
      <c r="O147" s="346"/>
    </row>
    <row r="148" spans="2:15" s="18" customFormat="1" ht="21" customHeight="1" x14ac:dyDescent="0.3">
      <c r="B148" s="334"/>
      <c r="C148" s="252"/>
      <c r="D148" s="262"/>
      <c r="E148" s="259"/>
      <c r="F148" s="246"/>
      <c r="G148" s="116">
        <v>4</v>
      </c>
      <c r="H148" s="142"/>
      <c r="I148" s="139"/>
      <c r="J148" s="246"/>
      <c r="K148" s="311"/>
      <c r="L148" s="344"/>
      <c r="M148" s="344"/>
      <c r="N148" s="359"/>
      <c r="O148" s="346"/>
    </row>
    <row r="149" spans="2:15" s="18" customFormat="1" ht="21" customHeight="1" x14ac:dyDescent="0.3">
      <c r="B149" s="334"/>
      <c r="C149" s="252"/>
      <c r="D149" s="262"/>
      <c r="E149" s="259"/>
      <c r="F149" s="246"/>
      <c r="G149" s="116">
        <v>5</v>
      </c>
      <c r="H149" s="142"/>
      <c r="I149" s="139"/>
      <c r="J149" s="246"/>
      <c r="K149" s="311"/>
      <c r="L149" s="344"/>
      <c r="M149" s="344"/>
      <c r="N149" s="359"/>
      <c r="O149" s="346"/>
    </row>
    <row r="150" spans="2:15" s="18" customFormat="1" ht="21" customHeight="1" x14ac:dyDescent="0.3">
      <c r="B150" s="334"/>
      <c r="C150" s="252"/>
      <c r="D150" s="262"/>
      <c r="E150" s="259"/>
      <c r="F150" s="246"/>
      <c r="G150" s="116">
        <v>6</v>
      </c>
      <c r="H150" s="142"/>
      <c r="I150" s="139"/>
      <c r="J150" s="246"/>
      <c r="K150" s="311"/>
      <c r="L150" s="344"/>
      <c r="M150" s="344"/>
      <c r="N150" s="359"/>
      <c r="O150" s="346"/>
    </row>
    <row r="151" spans="2:15" s="18" customFormat="1" ht="21" customHeight="1" x14ac:dyDescent="0.3">
      <c r="B151" s="334"/>
      <c r="C151" s="252"/>
      <c r="D151" s="262"/>
      <c r="E151" s="259"/>
      <c r="F151" s="246"/>
      <c r="G151" s="116">
        <v>7</v>
      </c>
      <c r="H151" s="142"/>
      <c r="I151" s="139"/>
      <c r="J151" s="246"/>
      <c r="K151" s="311"/>
      <c r="L151" s="344"/>
      <c r="M151" s="344"/>
      <c r="N151" s="359"/>
      <c r="O151" s="346"/>
    </row>
    <row r="152" spans="2:15" s="18" customFormat="1" ht="21" customHeight="1" thickBot="1" x14ac:dyDescent="0.35">
      <c r="B152" s="335"/>
      <c r="C152" s="253"/>
      <c r="D152" s="263"/>
      <c r="E152" s="260"/>
      <c r="F152" s="247"/>
      <c r="G152" s="121">
        <v>8</v>
      </c>
      <c r="H152" s="143"/>
      <c r="I152" s="140"/>
      <c r="J152" s="247"/>
      <c r="K152" s="311"/>
      <c r="L152" s="344"/>
      <c r="M152" s="344"/>
      <c r="N152" s="359"/>
      <c r="O152" s="346"/>
    </row>
    <row r="153" spans="2:15" s="18" customFormat="1" ht="39.75" customHeight="1" x14ac:dyDescent="0.3">
      <c r="B153" s="333" t="str">
        <f>+LEFT(C153,3)</f>
        <v>4.4</v>
      </c>
      <c r="C153" s="251" t="s">
        <v>155</v>
      </c>
      <c r="D153" s="261" t="s">
        <v>152</v>
      </c>
      <c r="E153" s="270" t="s">
        <v>430</v>
      </c>
      <c r="F153" s="254">
        <v>3</v>
      </c>
      <c r="G153" s="122">
        <v>1</v>
      </c>
      <c r="H153" s="163" t="s">
        <v>431</v>
      </c>
      <c r="I153" s="138"/>
      <c r="J153" s="254">
        <v>3</v>
      </c>
      <c r="K153" s="311"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344">
        <f>+IF(K153="",0,IF(K153="Deficiencia de control mayor (diseño y ejecución)",4,IF(K153="Deficiencia de control (diseño o ejecución)",20,IF(K153="Oportunidad de mejora",40,60))))</f>
        <v>60</v>
      </c>
      <c r="M153" s="344">
        <v>0.88965000000000005</v>
      </c>
      <c r="N153" s="359">
        <f>+L153+M153</f>
        <v>60.889650000000003</v>
      </c>
      <c r="O153" s="346"/>
    </row>
    <row r="154" spans="2:15" s="18" customFormat="1" ht="53.25" customHeight="1" x14ac:dyDescent="0.3">
      <c r="B154" s="334"/>
      <c r="C154" s="252"/>
      <c r="D154" s="262"/>
      <c r="E154" s="271"/>
      <c r="F154" s="246"/>
      <c r="G154" s="116">
        <v>2</v>
      </c>
      <c r="H154" s="164" t="s">
        <v>432</v>
      </c>
      <c r="I154" s="139"/>
      <c r="J154" s="246"/>
      <c r="K154" s="311"/>
      <c r="L154" s="344"/>
      <c r="M154" s="344"/>
      <c r="N154" s="359"/>
      <c r="O154" s="346"/>
    </row>
    <row r="155" spans="2:15" s="18" customFormat="1" ht="21" customHeight="1" x14ac:dyDescent="0.3">
      <c r="B155" s="334"/>
      <c r="C155" s="252"/>
      <c r="D155" s="262"/>
      <c r="E155" s="271"/>
      <c r="F155" s="246"/>
      <c r="G155" s="116">
        <v>3</v>
      </c>
      <c r="H155" s="142"/>
      <c r="I155" s="139"/>
      <c r="J155" s="246"/>
      <c r="K155" s="311"/>
      <c r="L155" s="344"/>
      <c r="M155" s="344"/>
      <c r="N155" s="359"/>
      <c r="O155" s="346"/>
    </row>
    <row r="156" spans="2:15" s="18" customFormat="1" ht="51" customHeight="1" x14ac:dyDescent="0.3">
      <c r="B156" s="334"/>
      <c r="C156" s="252"/>
      <c r="D156" s="262"/>
      <c r="E156" s="271"/>
      <c r="F156" s="246"/>
      <c r="G156" s="116">
        <v>4</v>
      </c>
      <c r="H156" s="164" t="s">
        <v>436</v>
      </c>
      <c r="I156" s="165" t="s">
        <v>433</v>
      </c>
      <c r="J156" s="246"/>
      <c r="K156" s="311"/>
      <c r="L156" s="344"/>
      <c r="M156" s="344"/>
      <c r="N156" s="359"/>
      <c r="O156" s="346"/>
    </row>
    <row r="157" spans="2:15" s="18" customFormat="1" ht="21" customHeight="1" x14ac:dyDescent="0.3">
      <c r="B157" s="334"/>
      <c r="C157" s="252"/>
      <c r="D157" s="262"/>
      <c r="E157" s="271"/>
      <c r="F157" s="246"/>
      <c r="G157" s="116">
        <v>5</v>
      </c>
      <c r="H157" s="142"/>
      <c r="I157" s="139"/>
      <c r="J157" s="246"/>
      <c r="K157" s="311"/>
      <c r="L157" s="344"/>
      <c r="M157" s="344"/>
      <c r="N157" s="359"/>
      <c r="O157" s="346"/>
    </row>
    <row r="158" spans="2:15" s="18" customFormat="1" ht="21" customHeight="1" x14ac:dyDescent="0.3">
      <c r="B158" s="334"/>
      <c r="C158" s="252"/>
      <c r="D158" s="262"/>
      <c r="E158" s="271"/>
      <c r="F158" s="246"/>
      <c r="G158" s="116">
        <v>6</v>
      </c>
      <c r="H158" s="142"/>
      <c r="I158" s="139"/>
      <c r="J158" s="246"/>
      <c r="K158" s="311"/>
      <c r="L158" s="344"/>
      <c r="M158" s="344"/>
      <c r="N158" s="359"/>
      <c r="O158" s="346"/>
    </row>
    <row r="159" spans="2:15" s="18" customFormat="1" ht="21" customHeight="1" x14ac:dyDescent="0.3">
      <c r="B159" s="334"/>
      <c r="C159" s="252"/>
      <c r="D159" s="262"/>
      <c r="E159" s="271"/>
      <c r="F159" s="246"/>
      <c r="G159" s="116">
        <v>7</v>
      </c>
      <c r="H159" s="142"/>
      <c r="I159" s="139"/>
      <c r="J159" s="246"/>
      <c r="K159" s="311"/>
      <c r="L159" s="344"/>
      <c r="M159" s="344"/>
      <c r="N159" s="359"/>
      <c r="O159" s="346"/>
    </row>
    <row r="160" spans="2:15" s="18" customFormat="1" ht="21" customHeight="1" thickBot="1" x14ac:dyDescent="0.35">
      <c r="B160" s="335"/>
      <c r="C160" s="253"/>
      <c r="D160" s="263"/>
      <c r="E160" s="272"/>
      <c r="F160" s="247"/>
      <c r="G160" s="121">
        <v>8</v>
      </c>
      <c r="H160" s="143"/>
      <c r="I160" s="140"/>
      <c r="J160" s="247"/>
      <c r="K160" s="311"/>
      <c r="L160" s="344"/>
      <c r="M160" s="344"/>
      <c r="N160" s="359"/>
      <c r="O160" s="346"/>
    </row>
    <row r="161" spans="2:15" s="18" customFormat="1" ht="36" customHeight="1" x14ac:dyDescent="0.3">
      <c r="B161" s="333" t="str">
        <f>+LEFT(C161,3)</f>
        <v>4.5</v>
      </c>
      <c r="C161" s="251" t="s">
        <v>156</v>
      </c>
      <c r="D161" s="261" t="s">
        <v>152</v>
      </c>
      <c r="E161" s="258" t="s">
        <v>434</v>
      </c>
      <c r="F161" s="254">
        <v>3</v>
      </c>
      <c r="G161" s="122">
        <v>1</v>
      </c>
      <c r="H161" s="163" t="s">
        <v>435</v>
      </c>
      <c r="I161" s="165" t="s">
        <v>437</v>
      </c>
      <c r="J161" s="254">
        <v>3</v>
      </c>
      <c r="K161" s="311" t="str">
        <f>+IF(OR(ISBLANK(F161),ISBLANK(J161)),"",IF(OR(AND(F161=1,J161=1),AND(F161=1,J161=2),AND(F161=1,J161=3)),"Deficiencia de control mayor (diseño y ejecución)",IF(OR(AND(F161=2,J161=2),AND(F161=3,J161=1),AND(F161=3,J161=2),AND(F161=2,J161=1)),"Deficiencia de control (diseño o ejecución)",IF(AND(F161=2,J161=3),"Oportunidad de mejora","Mantenimiento del control"))))</f>
        <v>Mantenimiento del control</v>
      </c>
      <c r="L161" s="344">
        <f>+IF(K161="",0,IF(K161="Deficiencia de control mayor (diseño y ejecución)",4,IF(K161="Deficiencia de control (diseño o ejecución)",20,IF(K161="Oportunidad de mejora",40,60))))</f>
        <v>60</v>
      </c>
      <c r="M161" s="344">
        <v>0.98965000000000003</v>
      </c>
      <c r="N161" s="361">
        <f>+L161+M161</f>
        <v>60.989649999999997</v>
      </c>
      <c r="O161" s="348"/>
    </row>
    <row r="162" spans="2:15" s="18" customFormat="1" ht="27" customHeight="1" x14ac:dyDescent="0.3">
      <c r="B162" s="334"/>
      <c r="C162" s="252"/>
      <c r="D162" s="262"/>
      <c r="E162" s="259"/>
      <c r="F162" s="246"/>
      <c r="G162" s="116">
        <v>2</v>
      </c>
      <c r="H162" s="142"/>
      <c r="I162" s="174"/>
      <c r="J162" s="246"/>
      <c r="K162" s="311"/>
      <c r="L162" s="344"/>
      <c r="M162" s="344"/>
      <c r="N162" s="361"/>
      <c r="O162" s="348"/>
    </row>
    <row r="163" spans="2:15" s="18" customFormat="1" ht="21" customHeight="1" x14ac:dyDescent="0.3">
      <c r="B163" s="334"/>
      <c r="C163" s="252"/>
      <c r="D163" s="262"/>
      <c r="E163" s="259"/>
      <c r="F163" s="246"/>
      <c r="G163" s="116">
        <v>3</v>
      </c>
      <c r="H163" s="142"/>
      <c r="I163" s="161"/>
      <c r="J163" s="246"/>
      <c r="K163" s="311"/>
      <c r="L163" s="344"/>
      <c r="M163" s="344"/>
      <c r="N163" s="361"/>
      <c r="O163" s="348"/>
    </row>
    <row r="164" spans="2:15" s="18" customFormat="1" ht="21" customHeight="1" x14ac:dyDescent="0.3">
      <c r="B164" s="334"/>
      <c r="C164" s="252"/>
      <c r="D164" s="262"/>
      <c r="E164" s="259"/>
      <c r="F164" s="246"/>
      <c r="G164" s="116">
        <v>4</v>
      </c>
      <c r="H164" s="142"/>
      <c r="I164" s="161"/>
      <c r="J164" s="246"/>
      <c r="K164" s="311"/>
      <c r="L164" s="344"/>
      <c r="M164" s="344"/>
      <c r="N164" s="361"/>
      <c r="O164" s="348"/>
    </row>
    <row r="165" spans="2:15" s="18" customFormat="1" ht="21" customHeight="1" x14ac:dyDescent="0.3">
      <c r="B165" s="334"/>
      <c r="C165" s="252"/>
      <c r="D165" s="262"/>
      <c r="E165" s="259"/>
      <c r="F165" s="246"/>
      <c r="G165" s="116">
        <v>5</v>
      </c>
      <c r="H165" s="142"/>
      <c r="I165" s="161"/>
      <c r="J165" s="246"/>
      <c r="K165" s="311"/>
      <c r="L165" s="344"/>
      <c r="M165" s="344"/>
      <c r="N165" s="361"/>
      <c r="O165" s="348"/>
    </row>
    <row r="166" spans="2:15" s="18" customFormat="1" ht="21" customHeight="1" x14ac:dyDescent="0.3">
      <c r="B166" s="334"/>
      <c r="C166" s="252"/>
      <c r="D166" s="262"/>
      <c r="E166" s="259"/>
      <c r="F166" s="246"/>
      <c r="G166" s="116">
        <v>6</v>
      </c>
      <c r="H166" s="142"/>
      <c r="I166" s="161"/>
      <c r="J166" s="246"/>
      <c r="K166" s="311"/>
      <c r="L166" s="344"/>
      <c r="M166" s="344"/>
      <c r="N166" s="361"/>
      <c r="O166" s="348"/>
    </row>
    <row r="167" spans="2:15" s="18" customFormat="1" ht="21" customHeight="1" x14ac:dyDescent="0.3">
      <c r="B167" s="334"/>
      <c r="C167" s="252"/>
      <c r="D167" s="262"/>
      <c r="E167" s="259"/>
      <c r="F167" s="246"/>
      <c r="G167" s="116">
        <v>7</v>
      </c>
      <c r="H167" s="142"/>
      <c r="I167" s="161"/>
      <c r="J167" s="246"/>
      <c r="K167" s="311"/>
      <c r="L167" s="344"/>
      <c r="M167" s="344"/>
      <c r="N167" s="361"/>
      <c r="O167" s="348"/>
    </row>
    <row r="168" spans="2:15" s="18" customFormat="1" ht="21" customHeight="1" thickBot="1" x14ac:dyDescent="0.35">
      <c r="B168" s="335"/>
      <c r="C168" s="253"/>
      <c r="D168" s="263"/>
      <c r="E168" s="260"/>
      <c r="F168" s="247"/>
      <c r="G168" s="121">
        <v>8</v>
      </c>
      <c r="H168" s="143"/>
      <c r="I168" s="162"/>
      <c r="J168" s="247"/>
      <c r="K168" s="311"/>
      <c r="L168" s="344"/>
      <c r="M168" s="344"/>
      <c r="N168" s="361"/>
      <c r="O168" s="348"/>
    </row>
    <row r="169" spans="2:15" s="18" customFormat="1" ht="21" customHeight="1" x14ac:dyDescent="0.3">
      <c r="B169" s="333" t="str">
        <f>+LEFT(C169,3)</f>
        <v>4.6</v>
      </c>
      <c r="C169" s="349" t="s">
        <v>157</v>
      </c>
      <c r="D169" s="261" t="s">
        <v>152</v>
      </c>
      <c r="E169" s="258" t="s">
        <v>438</v>
      </c>
      <c r="F169" s="254">
        <v>3</v>
      </c>
      <c r="G169" s="122">
        <v>1</v>
      </c>
      <c r="H169" s="169" t="s">
        <v>439</v>
      </c>
      <c r="I169" s="258" t="s">
        <v>440</v>
      </c>
      <c r="J169" s="254">
        <v>3</v>
      </c>
      <c r="K169" s="355" t="str">
        <f>+IF(OR(ISBLANK(F169),ISBLANK(J169)),"",IF(OR(AND(F169=1,J169=1),AND(F169=1,J169=2),AND(F169=1,J169=3)),"Deficiencia de control mayor (diseño y ejecución)",IF(OR(AND(F169=2,J169=2),AND(F169=3,J169=1),AND(F169=3,J169=2),AND(F169=2,J169=1)),"Deficiencia de control (diseño o ejecución)",IF(AND(F169=2,J169=3),"Oportunidad de mejora","Mantenimiento del control"))))</f>
        <v>Mantenimiento del control</v>
      </c>
      <c r="L169" s="344">
        <f>+IF(K169="",0,IF(K169="Deficiencia de control mayor (diseño y ejecución)",4,IF(K169="Deficiencia de control (diseño o ejecución)",20,IF(K169="Oportunidad de mejora",40,60))))</f>
        <v>60</v>
      </c>
      <c r="M169" s="344">
        <v>0.98965199999999998</v>
      </c>
      <c r="N169" s="362">
        <f>+L169+M169</f>
        <v>60.989652</v>
      </c>
      <c r="O169" s="242"/>
    </row>
    <row r="170" spans="2:15" s="18" customFormat="1" ht="30" customHeight="1" x14ac:dyDescent="0.3">
      <c r="B170" s="334"/>
      <c r="C170" s="350"/>
      <c r="D170" s="262"/>
      <c r="E170" s="259"/>
      <c r="F170" s="246"/>
      <c r="G170" s="116">
        <v>2</v>
      </c>
      <c r="H170" s="170" t="s">
        <v>441</v>
      </c>
      <c r="I170" s="259"/>
      <c r="J170" s="246"/>
      <c r="K170" s="356"/>
      <c r="L170" s="344"/>
      <c r="M170" s="344"/>
      <c r="N170" s="362"/>
      <c r="O170" s="242"/>
    </row>
    <row r="171" spans="2:15" s="18" customFormat="1" ht="30.75" customHeight="1" x14ac:dyDescent="0.3">
      <c r="B171" s="334"/>
      <c r="C171" s="350"/>
      <c r="D171" s="262"/>
      <c r="E171" s="259"/>
      <c r="F171" s="246"/>
      <c r="G171" s="116">
        <v>3</v>
      </c>
      <c r="H171" s="170" t="s">
        <v>442</v>
      </c>
      <c r="I171" s="259"/>
      <c r="J171" s="246"/>
      <c r="K171" s="356"/>
      <c r="L171" s="344"/>
      <c r="M171" s="344"/>
      <c r="N171" s="362"/>
      <c r="O171" s="242"/>
    </row>
    <row r="172" spans="2:15" s="18" customFormat="1" ht="31.5" customHeight="1" x14ac:dyDescent="0.3">
      <c r="B172" s="334"/>
      <c r="C172" s="350"/>
      <c r="D172" s="262"/>
      <c r="E172" s="259"/>
      <c r="F172" s="246"/>
      <c r="G172" s="116">
        <v>4</v>
      </c>
      <c r="H172" s="170" t="s">
        <v>443</v>
      </c>
      <c r="I172" s="259"/>
      <c r="J172" s="246"/>
      <c r="K172" s="356"/>
      <c r="L172" s="344"/>
      <c r="M172" s="344"/>
      <c r="N172" s="362"/>
      <c r="O172" s="242"/>
    </row>
    <row r="173" spans="2:15" s="18" customFormat="1" ht="21" customHeight="1" x14ac:dyDescent="0.3">
      <c r="B173" s="334"/>
      <c r="C173" s="350"/>
      <c r="D173" s="262"/>
      <c r="E173" s="259"/>
      <c r="F173" s="246"/>
      <c r="G173" s="116">
        <v>5</v>
      </c>
      <c r="H173" s="170"/>
      <c r="I173" s="259"/>
      <c r="J173" s="246"/>
      <c r="K173" s="356"/>
      <c r="L173" s="344"/>
      <c r="M173" s="344"/>
      <c r="N173" s="362"/>
      <c r="O173" s="242"/>
    </row>
    <row r="174" spans="2:15" s="18" customFormat="1" ht="21" customHeight="1" x14ac:dyDescent="0.3">
      <c r="B174" s="334"/>
      <c r="C174" s="350"/>
      <c r="D174" s="262"/>
      <c r="E174" s="259"/>
      <c r="F174" s="246"/>
      <c r="G174" s="116">
        <v>6</v>
      </c>
      <c r="H174" s="170"/>
      <c r="I174" s="259"/>
      <c r="J174" s="246"/>
      <c r="K174" s="356"/>
      <c r="L174" s="344"/>
      <c r="M174" s="344"/>
      <c r="N174" s="362"/>
      <c r="O174" s="242"/>
    </row>
    <row r="175" spans="2:15" s="18" customFormat="1" ht="21" customHeight="1" x14ac:dyDescent="0.3">
      <c r="B175" s="334"/>
      <c r="C175" s="350"/>
      <c r="D175" s="262"/>
      <c r="E175" s="259"/>
      <c r="F175" s="246"/>
      <c r="G175" s="116">
        <v>7</v>
      </c>
      <c r="H175" s="170"/>
      <c r="I175" s="259"/>
      <c r="J175" s="246"/>
      <c r="K175" s="356"/>
      <c r="L175" s="344"/>
      <c r="M175" s="344"/>
      <c r="N175" s="362"/>
      <c r="O175" s="242"/>
    </row>
    <row r="176" spans="2:15" s="18" customFormat="1" ht="21" customHeight="1" thickBot="1" x14ac:dyDescent="0.35">
      <c r="B176" s="335"/>
      <c r="C176" s="351"/>
      <c r="D176" s="263"/>
      <c r="E176" s="260"/>
      <c r="F176" s="247"/>
      <c r="G176" s="121">
        <v>8</v>
      </c>
      <c r="H176" s="171"/>
      <c r="I176" s="260"/>
      <c r="J176" s="247"/>
      <c r="K176" s="357"/>
      <c r="L176" s="344"/>
      <c r="M176" s="344"/>
      <c r="N176" s="362"/>
      <c r="O176" s="242"/>
    </row>
    <row r="177" spans="2:15" s="18" customFormat="1" ht="29.25" customHeight="1" x14ac:dyDescent="0.3">
      <c r="B177" s="333" t="str">
        <f>+LEFT(C177,3)</f>
        <v>4.7</v>
      </c>
      <c r="C177" s="312" t="s">
        <v>158</v>
      </c>
      <c r="D177" s="261" t="s">
        <v>152</v>
      </c>
      <c r="E177" s="273" t="s">
        <v>444</v>
      </c>
      <c r="F177" s="270">
        <v>3</v>
      </c>
      <c r="G177" s="122">
        <v>1</v>
      </c>
      <c r="H177" s="169" t="s">
        <v>445</v>
      </c>
      <c r="I177" s="138"/>
      <c r="J177" s="254">
        <v>3</v>
      </c>
      <c r="K177" s="329" t="str">
        <f>+IF(OR(ISBLANK(F177),ISBLANK(J177)),"",IF(OR(AND(F177=1,J177=1),AND(F177=1,J177=2),AND(F177=1,J177=3)),"Deficiencia de control mayor (diseño y ejecución)",IF(OR(AND(F177=2,J177=2),AND(F177=3,J177=1),AND(F177=3,J177=2),AND(F177=2,J177=1)),"Deficiencia de control (diseño o ejecución)",IF(AND(F177=2,J177=3),"Oportunidad de mejora","Mantenimiento del control"))))</f>
        <v>Mantenimiento del control</v>
      </c>
      <c r="L177" s="344">
        <f>+IF(K177="",0,IF(K177="Deficiencia de control mayor (diseño y ejecución)",4,IF(K177="Deficiencia de control (diseño o ejecución)",20,IF(K177="Oportunidad de mejora",40,60))))</f>
        <v>60</v>
      </c>
      <c r="M177" s="344">
        <v>1.8962300000000001</v>
      </c>
      <c r="N177" s="359">
        <f>+L177+M177</f>
        <v>61.896230000000003</v>
      </c>
      <c r="O177" s="346"/>
    </row>
    <row r="178" spans="2:15" s="18" customFormat="1" ht="21" customHeight="1" x14ac:dyDescent="0.3">
      <c r="B178" s="334"/>
      <c r="C178" s="313"/>
      <c r="D178" s="262"/>
      <c r="E178" s="274"/>
      <c r="F178" s="271"/>
      <c r="G178" s="116">
        <v>2</v>
      </c>
      <c r="H178" s="142" t="s">
        <v>447</v>
      </c>
      <c r="I178" s="139"/>
      <c r="J178" s="246"/>
      <c r="K178" s="311"/>
      <c r="L178" s="344"/>
      <c r="M178" s="344"/>
      <c r="N178" s="359"/>
      <c r="O178" s="346"/>
    </row>
    <row r="179" spans="2:15" s="18" customFormat="1" ht="21" customHeight="1" x14ac:dyDescent="0.3">
      <c r="B179" s="334"/>
      <c r="C179" s="313"/>
      <c r="D179" s="262"/>
      <c r="E179" s="274"/>
      <c r="F179" s="271"/>
      <c r="G179" s="116">
        <v>3</v>
      </c>
      <c r="H179" s="142" t="s">
        <v>448</v>
      </c>
      <c r="I179" s="139"/>
      <c r="J179" s="246"/>
      <c r="K179" s="311"/>
      <c r="L179" s="344"/>
      <c r="M179" s="344"/>
      <c r="N179" s="359"/>
      <c r="O179" s="346"/>
    </row>
    <row r="180" spans="2:15" s="18" customFormat="1" ht="33" customHeight="1" x14ac:dyDescent="0.3">
      <c r="B180" s="334"/>
      <c r="C180" s="313"/>
      <c r="D180" s="262"/>
      <c r="E180" s="274"/>
      <c r="F180" s="271"/>
      <c r="G180" s="116">
        <v>4</v>
      </c>
      <c r="H180" s="142"/>
      <c r="I180" s="172" t="s">
        <v>446</v>
      </c>
      <c r="J180" s="246"/>
      <c r="K180" s="311"/>
      <c r="L180" s="344"/>
      <c r="M180" s="344"/>
      <c r="N180" s="359"/>
      <c r="O180" s="346"/>
    </row>
    <row r="181" spans="2:15" s="18" customFormat="1" ht="21" customHeight="1" x14ac:dyDescent="0.3">
      <c r="B181" s="334"/>
      <c r="C181" s="313"/>
      <c r="D181" s="262"/>
      <c r="E181" s="274"/>
      <c r="F181" s="271"/>
      <c r="G181" s="116">
        <v>5</v>
      </c>
      <c r="H181" s="142"/>
      <c r="I181" s="139"/>
      <c r="J181" s="246"/>
      <c r="K181" s="311"/>
      <c r="L181" s="344"/>
      <c r="M181" s="344"/>
      <c r="N181" s="359"/>
      <c r="O181" s="346"/>
    </row>
    <row r="182" spans="2:15" s="18" customFormat="1" ht="21" customHeight="1" x14ac:dyDescent="0.3">
      <c r="B182" s="334"/>
      <c r="C182" s="313"/>
      <c r="D182" s="262"/>
      <c r="E182" s="274"/>
      <c r="F182" s="271"/>
      <c r="G182" s="116">
        <v>6</v>
      </c>
      <c r="H182" s="142"/>
      <c r="I182" s="139"/>
      <c r="J182" s="246"/>
      <c r="K182" s="311"/>
      <c r="L182" s="344"/>
      <c r="M182" s="344"/>
      <c r="N182" s="359"/>
      <c r="O182" s="346"/>
    </row>
    <row r="183" spans="2:15" s="18" customFormat="1" ht="21" customHeight="1" x14ac:dyDescent="0.3">
      <c r="B183" s="334"/>
      <c r="C183" s="313"/>
      <c r="D183" s="262"/>
      <c r="E183" s="274"/>
      <c r="F183" s="271"/>
      <c r="G183" s="116">
        <v>7</v>
      </c>
      <c r="H183" s="142"/>
      <c r="I183" s="139"/>
      <c r="J183" s="246"/>
      <c r="K183" s="311"/>
      <c r="L183" s="344"/>
      <c r="M183" s="344"/>
      <c r="N183" s="359"/>
      <c r="O183" s="346"/>
    </row>
    <row r="184" spans="2:15" s="18" customFormat="1" ht="21" customHeight="1" thickBot="1" x14ac:dyDescent="0.35">
      <c r="B184" s="335"/>
      <c r="C184" s="314"/>
      <c r="D184" s="263"/>
      <c r="E184" s="275"/>
      <c r="F184" s="272"/>
      <c r="G184" s="121">
        <v>8</v>
      </c>
      <c r="H184" s="143"/>
      <c r="I184" s="140"/>
      <c r="J184" s="247"/>
      <c r="K184" s="311"/>
      <c r="L184" s="344"/>
      <c r="M184" s="344"/>
      <c r="N184" s="359"/>
      <c r="O184" s="346"/>
    </row>
    <row r="185" spans="2:15" s="18" customFormat="1" ht="34.5" customHeight="1" x14ac:dyDescent="0.3">
      <c r="B185" s="341"/>
      <c r="C185" s="309" t="s">
        <v>159</v>
      </c>
      <c r="D185" s="278" t="s">
        <v>8</v>
      </c>
      <c r="E185" s="300" t="s">
        <v>113</v>
      </c>
      <c r="F185" s="290" t="s">
        <v>114</v>
      </c>
      <c r="G185" s="306" t="s">
        <v>115</v>
      </c>
      <c r="H185" s="307"/>
      <c r="I185" s="308"/>
      <c r="J185" s="290" t="s">
        <v>116</v>
      </c>
      <c r="K185" s="326" t="s">
        <v>135</v>
      </c>
      <c r="L185" s="345"/>
      <c r="M185" s="345"/>
      <c r="N185" s="358"/>
      <c r="O185" s="347"/>
    </row>
    <row r="186" spans="2:15" s="18" customFormat="1" ht="57" customHeight="1" x14ac:dyDescent="0.3">
      <c r="B186" s="342"/>
      <c r="C186" s="310"/>
      <c r="D186" s="279"/>
      <c r="E186" s="301"/>
      <c r="F186" s="290"/>
      <c r="G186" s="292" t="s">
        <v>13</v>
      </c>
      <c r="H186" s="294" t="s">
        <v>15</v>
      </c>
      <c r="I186" s="295" t="s">
        <v>136</v>
      </c>
      <c r="J186" s="290"/>
      <c r="K186" s="326"/>
      <c r="L186" s="345"/>
      <c r="M186" s="345"/>
      <c r="N186" s="358"/>
      <c r="O186" s="347"/>
    </row>
    <row r="187" spans="2:15" s="18" customFormat="1" ht="24" customHeight="1" thickBot="1" x14ac:dyDescent="0.35">
      <c r="B187" s="342"/>
      <c r="C187" s="310"/>
      <c r="D187" s="289"/>
      <c r="E187" s="302"/>
      <c r="F187" s="291"/>
      <c r="G187" s="293"/>
      <c r="H187" s="295"/>
      <c r="I187" s="302"/>
      <c r="J187" s="291"/>
      <c r="K187" s="327"/>
      <c r="L187" s="345"/>
      <c r="M187" s="345"/>
      <c r="N187" s="358"/>
      <c r="O187" s="347"/>
    </row>
    <row r="188" spans="2:15" ht="49.5" x14ac:dyDescent="0.3">
      <c r="B188" s="333" t="str">
        <f>+LEFT(C188,3)</f>
        <v>5.1</v>
      </c>
      <c r="C188" s="251" t="s">
        <v>160</v>
      </c>
      <c r="D188" s="261" t="s">
        <v>161</v>
      </c>
      <c r="E188" s="273" t="s">
        <v>449</v>
      </c>
      <c r="F188" s="270">
        <v>3</v>
      </c>
      <c r="G188" s="122">
        <v>1</v>
      </c>
      <c r="H188" s="155" t="s">
        <v>383</v>
      </c>
      <c r="I188" s="156" t="s">
        <v>385</v>
      </c>
      <c r="J188" s="254">
        <v>3</v>
      </c>
      <c r="K188" s="311" t="str">
        <f>+IF(OR(ISBLANK(F188),ISBLANK(J188)),"",IF(OR(AND(F188=1,J188=1),AND(F188=1,J188=2),AND(F188=1,J188=3)),"Deficiencia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Mantenimiento del control</v>
      </c>
      <c r="L188" s="344">
        <f>+IF(K188="",0,IF(K188="Deficiencia de control mayor (diseño y ejecución)",4,IF(K188="Deficiencia de control (diseño o ejecución)",20,IF(K188="Oportunidad de mejora",40,60))))</f>
        <v>60</v>
      </c>
      <c r="M188" s="344">
        <v>1.1896</v>
      </c>
      <c r="N188" s="359">
        <f>+L188+M188</f>
        <v>61.189599999999999</v>
      </c>
      <c r="O188" s="346"/>
    </row>
    <row r="189" spans="2:15" ht="33.75" thickBot="1" x14ac:dyDescent="0.35">
      <c r="B189" s="334"/>
      <c r="C189" s="252"/>
      <c r="D189" s="262"/>
      <c r="E189" s="274"/>
      <c r="F189" s="271"/>
      <c r="G189" s="116">
        <v>2</v>
      </c>
      <c r="H189" s="154" t="s">
        <v>384</v>
      </c>
      <c r="I189" s="179"/>
      <c r="J189" s="246"/>
      <c r="K189" s="311"/>
      <c r="L189" s="344"/>
      <c r="M189" s="344"/>
      <c r="N189" s="359"/>
      <c r="O189" s="346"/>
    </row>
    <row r="190" spans="2:15" ht="33" x14ac:dyDescent="0.3">
      <c r="B190" s="334"/>
      <c r="C190" s="252"/>
      <c r="D190" s="262"/>
      <c r="E190" s="274"/>
      <c r="F190" s="271"/>
      <c r="G190" s="116">
        <v>3</v>
      </c>
      <c r="H190" s="153" t="s">
        <v>382</v>
      </c>
      <c r="I190" s="179"/>
      <c r="J190" s="246"/>
      <c r="K190" s="311"/>
      <c r="L190" s="344"/>
      <c r="M190" s="344"/>
      <c r="N190" s="359"/>
      <c r="O190" s="346"/>
    </row>
    <row r="191" spans="2:15" s="18" customFormat="1" ht="16.5" x14ac:dyDescent="0.3">
      <c r="B191" s="334"/>
      <c r="C191" s="252"/>
      <c r="D191" s="262"/>
      <c r="E191" s="274"/>
      <c r="F191" s="271"/>
      <c r="G191" s="116">
        <v>4</v>
      </c>
      <c r="H191" s="142" t="s">
        <v>386</v>
      </c>
      <c r="I191" s="179"/>
      <c r="J191" s="246"/>
      <c r="K191" s="311"/>
      <c r="L191" s="344"/>
      <c r="M191" s="344"/>
      <c r="N191" s="359"/>
      <c r="O191" s="346"/>
    </row>
    <row r="192" spans="2:15" s="18" customFormat="1" ht="16.5" x14ac:dyDescent="0.3">
      <c r="B192" s="334"/>
      <c r="C192" s="252"/>
      <c r="D192" s="262"/>
      <c r="E192" s="274"/>
      <c r="F192" s="271"/>
      <c r="G192" s="116">
        <v>5</v>
      </c>
      <c r="H192" s="142"/>
      <c r="I192" s="179"/>
      <c r="J192" s="246"/>
      <c r="K192" s="311"/>
      <c r="L192" s="344"/>
      <c r="M192" s="344"/>
      <c r="N192" s="359"/>
      <c r="O192" s="346"/>
    </row>
    <row r="193" spans="2:15" s="18" customFormat="1" ht="16.5" x14ac:dyDescent="0.3">
      <c r="B193" s="334"/>
      <c r="C193" s="252"/>
      <c r="D193" s="262"/>
      <c r="E193" s="274"/>
      <c r="F193" s="271"/>
      <c r="G193" s="116">
        <v>6</v>
      </c>
      <c r="H193" s="142"/>
      <c r="I193" s="179"/>
      <c r="J193" s="246"/>
      <c r="K193" s="311"/>
      <c r="L193" s="344"/>
      <c r="M193" s="344"/>
      <c r="N193" s="359"/>
      <c r="O193" s="346"/>
    </row>
    <row r="194" spans="2:15" s="18" customFormat="1" ht="16.5" x14ac:dyDescent="0.3">
      <c r="B194" s="334"/>
      <c r="C194" s="252"/>
      <c r="D194" s="262"/>
      <c r="E194" s="274"/>
      <c r="F194" s="271"/>
      <c r="G194" s="116">
        <v>7</v>
      </c>
      <c r="H194" s="142"/>
      <c r="I194" s="179"/>
      <c r="J194" s="246"/>
      <c r="K194" s="311"/>
      <c r="L194" s="344"/>
      <c r="M194" s="344"/>
      <c r="N194" s="359"/>
      <c r="O194" s="346"/>
    </row>
    <row r="195" spans="2:15" s="18" customFormat="1" ht="17.25" thickBot="1" x14ac:dyDescent="0.35">
      <c r="B195" s="335"/>
      <c r="C195" s="253"/>
      <c r="D195" s="263"/>
      <c r="E195" s="275"/>
      <c r="F195" s="272"/>
      <c r="G195" s="121">
        <v>8</v>
      </c>
      <c r="H195" s="143"/>
      <c r="I195" s="157"/>
      <c r="J195" s="247"/>
      <c r="K195" s="311"/>
      <c r="L195" s="344"/>
      <c r="M195" s="344"/>
      <c r="N195" s="359"/>
      <c r="O195" s="346"/>
    </row>
    <row r="196" spans="2:15" s="18" customFormat="1" ht="33" x14ac:dyDescent="0.3">
      <c r="B196" s="333" t="str">
        <f>+LEFT(C196,3)</f>
        <v>5.2</v>
      </c>
      <c r="C196" s="251" t="s">
        <v>162</v>
      </c>
      <c r="D196" s="261" t="s">
        <v>163</v>
      </c>
      <c r="E196" s="258" t="s">
        <v>450</v>
      </c>
      <c r="F196" s="254">
        <v>3</v>
      </c>
      <c r="G196" s="122">
        <v>1</v>
      </c>
      <c r="H196" s="169" t="s">
        <v>451</v>
      </c>
      <c r="I196" s="138"/>
      <c r="J196" s="254">
        <v>3</v>
      </c>
      <c r="K196" s="311" t="str">
        <f>+IF(OR(ISBLANK(F196),ISBLANK(J196)),"",IF(OR(AND(F196=1,J196=1),AND(F196=1,J196=2),AND(F196=1,J196=3)),"Deficiencia de control mayor (diseño y ejecución)",IF(OR(AND(F196=2,J196=2),AND(F196=3,J196=1),AND(F196=3,J196=2),AND(F196=2,J196=1)),"Deficiencia de control (diseño o ejecución)",IF(AND(F196=2,J196=3),"Oportunidad de mejora","Mantenimiento del control"))))</f>
        <v>Mantenimiento del control</v>
      </c>
      <c r="L196" s="344">
        <f>+IF(K196="",0,IF(K196="Deficiencia de control mayor (diseño y ejecución)",4,IF(K196="Deficiencia de control (diseño o ejecución)",20,IF(K196="Oportunidad de mejora",40,60))))</f>
        <v>60</v>
      </c>
      <c r="M196" s="344">
        <v>1.28965</v>
      </c>
      <c r="N196" s="359">
        <f>+L196+M196</f>
        <v>61.289650000000002</v>
      </c>
      <c r="O196" s="346"/>
    </row>
    <row r="197" spans="2:15" s="18" customFormat="1" ht="16.5" x14ac:dyDescent="0.3">
      <c r="B197" s="334"/>
      <c r="C197" s="252"/>
      <c r="D197" s="262"/>
      <c r="E197" s="259"/>
      <c r="F197" s="246"/>
      <c r="G197" s="116">
        <v>2</v>
      </c>
      <c r="H197" s="142" t="s">
        <v>452</v>
      </c>
      <c r="I197" s="139"/>
      <c r="J197" s="246"/>
      <c r="K197" s="311"/>
      <c r="L197" s="344"/>
      <c r="M197" s="344"/>
      <c r="N197" s="359"/>
      <c r="O197" s="346"/>
    </row>
    <row r="198" spans="2:15" s="18" customFormat="1" ht="16.5" x14ac:dyDescent="0.3">
      <c r="B198" s="334"/>
      <c r="C198" s="252"/>
      <c r="D198" s="262"/>
      <c r="E198" s="259"/>
      <c r="F198" s="246"/>
      <c r="G198" s="116">
        <v>3</v>
      </c>
      <c r="H198" s="142" t="s">
        <v>453</v>
      </c>
      <c r="I198" s="139"/>
      <c r="J198" s="246"/>
      <c r="K198" s="311"/>
      <c r="L198" s="344"/>
      <c r="M198" s="344"/>
      <c r="N198" s="359"/>
      <c r="O198" s="346"/>
    </row>
    <row r="199" spans="2:15" s="18" customFormat="1" ht="33" x14ac:dyDescent="0.3">
      <c r="B199" s="334"/>
      <c r="C199" s="252"/>
      <c r="D199" s="262"/>
      <c r="E199" s="259"/>
      <c r="F199" s="246"/>
      <c r="G199" s="116">
        <v>4</v>
      </c>
      <c r="H199" s="142" t="s">
        <v>454</v>
      </c>
      <c r="I199" s="172" t="s">
        <v>456</v>
      </c>
      <c r="J199" s="246"/>
      <c r="K199" s="311"/>
      <c r="L199" s="344"/>
      <c r="M199" s="344"/>
      <c r="N199" s="359"/>
      <c r="O199" s="346"/>
    </row>
    <row r="200" spans="2:15" s="18" customFormat="1" ht="49.5" x14ac:dyDescent="0.3">
      <c r="B200" s="334"/>
      <c r="C200" s="252"/>
      <c r="D200" s="262"/>
      <c r="E200" s="259"/>
      <c r="F200" s="246"/>
      <c r="G200" s="116">
        <v>5</v>
      </c>
      <c r="H200" s="170" t="s">
        <v>455</v>
      </c>
      <c r="I200" s="139"/>
      <c r="J200" s="246"/>
      <c r="K200" s="311"/>
      <c r="L200" s="344"/>
      <c r="M200" s="344"/>
      <c r="N200" s="359"/>
      <c r="O200" s="346"/>
    </row>
    <row r="201" spans="2:15" s="18" customFormat="1" ht="16.5" x14ac:dyDescent="0.3">
      <c r="B201" s="334"/>
      <c r="C201" s="252"/>
      <c r="D201" s="262"/>
      <c r="E201" s="259"/>
      <c r="F201" s="246"/>
      <c r="G201" s="116">
        <v>6</v>
      </c>
      <c r="H201" s="142"/>
      <c r="I201" s="139"/>
      <c r="J201" s="246"/>
      <c r="K201" s="311"/>
      <c r="L201" s="344"/>
      <c r="M201" s="344"/>
      <c r="N201" s="359"/>
      <c r="O201" s="346"/>
    </row>
    <row r="202" spans="2:15" s="18" customFormat="1" ht="16.5" x14ac:dyDescent="0.3">
      <c r="B202" s="334"/>
      <c r="C202" s="252"/>
      <c r="D202" s="262"/>
      <c r="E202" s="259"/>
      <c r="F202" s="246"/>
      <c r="G202" s="116">
        <v>7</v>
      </c>
      <c r="H202" s="142"/>
      <c r="I202" s="139"/>
      <c r="J202" s="246"/>
      <c r="K202" s="311"/>
      <c r="L202" s="344"/>
      <c r="M202" s="344"/>
      <c r="N202" s="359"/>
      <c r="O202" s="346"/>
    </row>
    <row r="203" spans="2:15" s="18" customFormat="1" ht="17.25" thickBot="1" x14ac:dyDescent="0.35">
      <c r="B203" s="335"/>
      <c r="C203" s="253"/>
      <c r="D203" s="263"/>
      <c r="E203" s="260"/>
      <c r="F203" s="247"/>
      <c r="G203" s="121">
        <v>8</v>
      </c>
      <c r="H203" s="143"/>
      <c r="I203" s="140"/>
      <c r="J203" s="247"/>
      <c r="K203" s="311"/>
      <c r="L203" s="344"/>
      <c r="M203" s="344"/>
      <c r="N203" s="359"/>
      <c r="O203" s="346"/>
    </row>
    <row r="204" spans="2:15" s="18" customFormat="1" ht="16.5" x14ac:dyDescent="0.3">
      <c r="B204" s="333" t="str">
        <f>+LEFT(C204,3)</f>
        <v>5.3</v>
      </c>
      <c r="C204" s="251" t="s">
        <v>164</v>
      </c>
      <c r="D204" s="261" t="s">
        <v>165</v>
      </c>
      <c r="E204" s="254" t="s">
        <v>457</v>
      </c>
      <c r="F204" s="254">
        <v>3</v>
      </c>
      <c r="G204" s="122">
        <v>1</v>
      </c>
      <c r="H204" s="141"/>
      <c r="I204" s="138"/>
      <c r="J204" s="254">
        <v>3</v>
      </c>
      <c r="K204" s="311" t="str">
        <f>+IF(OR(ISBLANK(F204),ISBLANK(J204)),"",IF(OR(AND(F204=1,J204=1),AND(F204=1,J204=2),AND(F204=1,J204=3)),"Deficiencia de control mayor (diseño y ejecución)",IF(OR(AND(F204=2,J204=2),AND(F204=3,J204=1),AND(F204=3,J204=2),AND(F204=2,J204=1)),"Deficiencia de control (diseño o ejecución)",IF(AND(F204=2,J204=3),"Oportunidad de mejora","Mantenimiento del control"))))</f>
        <v>Mantenimiento del control</v>
      </c>
      <c r="L204" s="344">
        <f>+IF(K204="",0,IF(K204="Deficiencia de control mayor (diseño y ejecución)",4,IF(K204="Deficiencia de control (diseño o ejecución)",20,IF(K204="Oportunidad de mejora",40,60))))</f>
        <v>60</v>
      </c>
      <c r="M204" s="344">
        <v>1.3896299999999999</v>
      </c>
      <c r="N204" s="359">
        <f>+L204+M204</f>
        <v>61.389629999999997</v>
      </c>
      <c r="O204" s="346"/>
    </row>
    <row r="205" spans="2:15" s="18" customFormat="1" ht="16.5" x14ac:dyDescent="0.3">
      <c r="B205" s="334"/>
      <c r="C205" s="252"/>
      <c r="D205" s="262"/>
      <c r="E205" s="246"/>
      <c r="F205" s="246"/>
      <c r="G205" s="116">
        <v>2</v>
      </c>
      <c r="H205" s="142"/>
      <c r="I205" s="139"/>
      <c r="J205" s="246"/>
      <c r="K205" s="311"/>
      <c r="L205" s="344"/>
      <c r="M205" s="344"/>
      <c r="N205" s="359"/>
      <c r="O205" s="346"/>
    </row>
    <row r="206" spans="2:15" s="18" customFormat="1" ht="16.5" x14ac:dyDescent="0.3">
      <c r="B206" s="334"/>
      <c r="C206" s="252"/>
      <c r="D206" s="262"/>
      <c r="E206" s="246"/>
      <c r="F206" s="246"/>
      <c r="G206" s="116">
        <v>3</v>
      </c>
      <c r="H206" s="142"/>
      <c r="I206" s="139" t="s">
        <v>458</v>
      </c>
      <c r="J206" s="246"/>
      <c r="K206" s="311"/>
      <c r="L206" s="344"/>
      <c r="M206" s="344"/>
      <c r="N206" s="359"/>
      <c r="O206" s="346"/>
    </row>
    <row r="207" spans="2:15" s="18" customFormat="1" ht="16.5" x14ac:dyDescent="0.3">
      <c r="B207" s="334"/>
      <c r="C207" s="252"/>
      <c r="D207" s="262"/>
      <c r="E207" s="246"/>
      <c r="F207" s="246"/>
      <c r="G207" s="116">
        <v>4</v>
      </c>
      <c r="H207" s="142"/>
      <c r="I207" s="139"/>
      <c r="J207" s="246"/>
      <c r="K207" s="311"/>
      <c r="L207" s="344"/>
      <c r="M207" s="344"/>
      <c r="N207" s="359"/>
      <c r="O207" s="346"/>
    </row>
    <row r="208" spans="2:15" s="18" customFormat="1" ht="16.5" x14ac:dyDescent="0.3">
      <c r="B208" s="334"/>
      <c r="C208" s="252"/>
      <c r="D208" s="262"/>
      <c r="E208" s="246"/>
      <c r="F208" s="246"/>
      <c r="G208" s="116">
        <v>5</v>
      </c>
      <c r="H208" s="142"/>
      <c r="I208" s="139"/>
      <c r="J208" s="246"/>
      <c r="K208" s="311"/>
      <c r="L208" s="344"/>
      <c r="M208" s="344"/>
      <c r="N208" s="359"/>
      <c r="O208" s="346"/>
    </row>
    <row r="209" spans="2:15" s="18" customFormat="1" ht="16.5" x14ac:dyDescent="0.3">
      <c r="B209" s="334"/>
      <c r="C209" s="252"/>
      <c r="D209" s="262"/>
      <c r="E209" s="246"/>
      <c r="F209" s="246"/>
      <c r="G209" s="116">
        <v>6</v>
      </c>
      <c r="H209" s="142"/>
      <c r="I209" s="139"/>
      <c r="J209" s="246"/>
      <c r="K209" s="311"/>
      <c r="L209" s="344"/>
      <c r="M209" s="344"/>
      <c r="N209" s="359"/>
      <c r="O209" s="346"/>
    </row>
    <row r="210" spans="2:15" s="18" customFormat="1" ht="16.5" x14ac:dyDescent="0.3">
      <c r="B210" s="334"/>
      <c r="C210" s="252"/>
      <c r="D210" s="262"/>
      <c r="E210" s="246"/>
      <c r="F210" s="246"/>
      <c r="G210" s="116">
        <v>7</v>
      </c>
      <c r="H210" s="142"/>
      <c r="I210" s="139"/>
      <c r="J210" s="246"/>
      <c r="K210" s="311"/>
      <c r="L210" s="344"/>
      <c r="M210" s="344"/>
      <c r="N210" s="359"/>
      <c r="O210" s="346"/>
    </row>
    <row r="211" spans="2:15" s="18" customFormat="1" ht="17.25" thickBot="1" x14ac:dyDescent="0.35">
      <c r="B211" s="335"/>
      <c r="C211" s="253"/>
      <c r="D211" s="263"/>
      <c r="E211" s="247"/>
      <c r="F211" s="247"/>
      <c r="G211" s="121">
        <v>8</v>
      </c>
      <c r="H211" s="143"/>
      <c r="I211" s="140"/>
      <c r="J211" s="247"/>
      <c r="K211" s="311"/>
      <c r="L211" s="344"/>
      <c r="M211" s="344"/>
      <c r="N211" s="359"/>
      <c r="O211" s="346"/>
    </row>
    <row r="212" spans="2:15" ht="20.25" customHeight="1" x14ac:dyDescent="0.3">
      <c r="B212" s="333" t="str">
        <f>+LEFT(C212,3)</f>
        <v>5.4</v>
      </c>
      <c r="C212" s="251" t="s">
        <v>166</v>
      </c>
      <c r="D212" s="261" t="s">
        <v>167</v>
      </c>
      <c r="E212" s="270" t="s">
        <v>459</v>
      </c>
      <c r="F212" s="270">
        <v>3</v>
      </c>
      <c r="G212" s="122">
        <v>1</v>
      </c>
      <c r="H212" s="141" t="s">
        <v>460</v>
      </c>
      <c r="I212" s="138"/>
      <c r="J212" s="254">
        <v>3</v>
      </c>
      <c r="K212" s="311" t="str">
        <f>+IF(OR(ISBLANK(F212),ISBLANK(J212)),"",IF(OR(AND(F212=1,J212=1),AND(F212=1,J212=2),AND(F212=1,J212=3)),"Deficiencia de control mayor (diseño y ejecución)",IF(OR(AND(F212=2,J212=2),AND(F212=3,J212=1),AND(F212=3,J212=2),AND(F212=2,J212=1)),"Deficiencia de control (diseño o ejecución)",IF(AND(F212=2,J212=3),"Oportunidad de mejora","Mantenimiento del control"))))</f>
        <v>Mantenimiento del control</v>
      </c>
      <c r="L212" s="344">
        <f>+IF(K212="",0,IF(K212="Deficiencia de control mayor (diseño y ejecución)",4,IF(K212="Deficiencia de control (diseño o ejecución)",20,IF(K212="Oportunidad de mejora",40,60))))</f>
        <v>60</v>
      </c>
      <c r="M212" s="344">
        <v>1.48963</v>
      </c>
      <c r="N212" s="359">
        <f>+L212+M212</f>
        <v>61.489629999999998</v>
      </c>
      <c r="O212" s="346"/>
    </row>
    <row r="213" spans="2:15" ht="20.25" customHeight="1" x14ac:dyDescent="0.3">
      <c r="B213" s="334"/>
      <c r="C213" s="252"/>
      <c r="D213" s="262"/>
      <c r="E213" s="271"/>
      <c r="F213" s="271"/>
      <c r="G213" s="116">
        <v>2</v>
      </c>
      <c r="H213" s="142" t="s">
        <v>461</v>
      </c>
      <c r="I213" s="139"/>
      <c r="J213" s="246"/>
      <c r="K213" s="311"/>
      <c r="L213" s="344"/>
      <c r="M213" s="344"/>
      <c r="N213" s="359"/>
      <c r="O213" s="346"/>
    </row>
    <row r="214" spans="2:15" ht="39" customHeight="1" x14ac:dyDescent="0.3">
      <c r="B214" s="334"/>
      <c r="C214" s="252"/>
      <c r="D214" s="262"/>
      <c r="E214" s="271"/>
      <c r="F214" s="271"/>
      <c r="G214" s="116">
        <v>3</v>
      </c>
      <c r="H214" s="142" t="s">
        <v>462</v>
      </c>
      <c r="I214" s="172" t="s">
        <v>463</v>
      </c>
      <c r="J214" s="246"/>
      <c r="K214" s="311"/>
      <c r="L214" s="344"/>
      <c r="M214" s="344"/>
      <c r="N214" s="359"/>
      <c r="O214" s="346"/>
    </row>
    <row r="215" spans="2:15" s="18" customFormat="1" ht="20.25" customHeight="1" x14ac:dyDescent="0.3">
      <c r="B215" s="334"/>
      <c r="C215" s="252"/>
      <c r="D215" s="262"/>
      <c r="E215" s="271"/>
      <c r="F215" s="271"/>
      <c r="G215" s="116">
        <v>4</v>
      </c>
      <c r="H215" s="142"/>
      <c r="I215" s="139"/>
      <c r="J215" s="246"/>
      <c r="K215" s="311"/>
      <c r="L215" s="344"/>
      <c r="M215" s="344"/>
      <c r="N215" s="359"/>
      <c r="O215" s="346"/>
    </row>
    <row r="216" spans="2:15" s="18" customFormat="1" ht="20.25" customHeight="1" x14ac:dyDescent="0.3">
      <c r="B216" s="334"/>
      <c r="C216" s="252"/>
      <c r="D216" s="262"/>
      <c r="E216" s="271"/>
      <c r="F216" s="271"/>
      <c r="G216" s="116">
        <v>5</v>
      </c>
      <c r="H216" s="142"/>
      <c r="I216" s="139"/>
      <c r="J216" s="246"/>
      <c r="K216" s="311"/>
      <c r="L216" s="344"/>
      <c r="M216" s="344"/>
      <c r="N216" s="359"/>
      <c r="O216" s="346"/>
    </row>
    <row r="217" spans="2:15" s="18" customFormat="1" ht="20.25" customHeight="1" x14ac:dyDescent="0.3">
      <c r="B217" s="334"/>
      <c r="C217" s="252"/>
      <c r="D217" s="262"/>
      <c r="E217" s="271"/>
      <c r="F217" s="271"/>
      <c r="G217" s="116">
        <v>6</v>
      </c>
      <c r="H217" s="142"/>
      <c r="I217" s="139"/>
      <c r="J217" s="246"/>
      <c r="K217" s="311"/>
      <c r="L217" s="344"/>
      <c r="M217" s="344"/>
      <c r="N217" s="359"/>
      <c r="O217" s="346"/>
    </row>
    <row r="218" spans="2:15" s="18" customFormat="1" ht="20.25" customHeight="1" x14ac:dyDescent="0.3">
      <c r="B218" s="334"/>
      <c r="C218" s="252"/>
      <c r="D218" s="262"/>
      <c r="E218" s="271"/>
      <c r="F218" s="271"/>
      <c r="G218" s="116">
        <v>7</v>
      </c>
      <c r="H218" s="142"/>
      <c r="I218" s="139"/>
      <c r="J218" s="246"/>
      <c r="K218" s="311"/>
      <c r="L218" s="344"/>
      <c r="M218" s="344"/>
      <c r="N218" s="359"/>
      <c r="O218" s="346"/>
    </row>
    <row r="219" spans="2:15" s="18" customFormat="1" ht="20.25" customHeight="1" thickBot="1" x14ac:dyDescent="0.35">
      <c r="B219" s="335"/>
      <c r="C219" s="253"/>
      <c r="D219" s="263"/>
      <c r="E219" s="272"/>
      <c r="F219" s="272"/>
      <c r="G219" s="121">
        <v>8</v>
      </c>
      <c r="H219" s="143"/>
      <c r="I219" s="140"/>
      <c r="J219" s="247"/>
      <c r="K219" s="311"/>
      <c r="L219" s="344"/>
      <c r="M219" s="344"/>
      <c r="N219" s="359"/>
      <c r="O219" s="346"/>
    </row>
    <row r="220" spans="2:15" s="18" customFormat="1" ht="32.25" customHeight="1" x14ac:dyDescent="0.3">
      <c r="B220" s="333" t="str">
        <f>+LEFT(C220,3)</f>
        <v>5.5</v>
      </c>
      <c r="C220" s="251" t="s">
        <v>168</v>
      </c>
      <c r="D220" s="261" t="s">
        <v>169</v>
      </c>
      <c r="E220" s="258" t="s">
        <v>464</v>
      </c>
      <c r="F220" s="254">
        <v>3</v>
      </c>
      <c r="G220" s="122">
        <v>1</v>
      </c>
      <c r="H220" s="169" t="s">
        <v>465</v>
      </c>
      <c r="I220" s="138"/>
      <c r="J220" s="254">
        <v>3</v>
      </c>
      <c r="K220" s="311" t="str">
        <f>+IF(OR(ISBLANK(F220),ISBLANK(J220)),"",IF(OR(AND(F220=1,J220=1),AND(F220=1,J220=2),AND(F220=1,J220=3)),"Deficiencia de control mayor (diseño y ejecución)",IF(OR(AND(F220=2,J220=2),AND(F220=3,J220=1),AND(F220=3,J220=2),AND(F220=2,J220=1)),"Deficiencia de control (diseño o ejecución)",IF(AND(F220=2,J220=3),"Oportunidad de mejora","Mantenimiento del control"))))</f>
        <v>Mantenimiento del control</v>
      </c>
      <c r="L220" s="344">
        <f>+IF(K220="",0,IF(K220="Deficiencia de control mayor (diseño y ejecución)",4,IF(K220="Deficiencia de control (diseño o ejecución)",20,IF(K220="Oportunidad de mejora",40,60))))</f>
        <v>60</v>
      </c>
      <c r="M220" s="344">
        <v>1.58965</v>
      </c>
      <c r="N220" s="359">
        <f>+L220+M220</f>
        <v>61.589649999999999</v>
      </c>
      <c r="O220" s="346"/>
    </row>
    <row r="221" spans="2:15" s="18" customFormat="1" ht="31.5" customHeight="1" x14ac:dyDescent="0.3">
      <c r="B221" s="334"/>
      <c r="C221" s="252"/>
      <c r="D221" s="262"/>
      <c r="E221" s="259"/>
      <c r="F221" s="246"/>
      <c r="G221" s="116">
        <v>2</v>
      </c>
      <c r="H221" s="170" t="s">
        <v>466</v>
      </c>
      <c r="I221" s="139"/>
      <c r="J221" s="246"/>
      <c r="K221" s="311"/>
      <c r="L221" s="344"/>
      <c r="M221" s="344"/>
      <c r="N221" s="359"/>
      <c r="O221" s="346"/>
    </row>
    <row r="222" spans="2:15" s="18" customFormat="1" ht="37.5" customHeight="1" x14ac:dyDescent="0.3">
      <c r="B222" s="334"/>
      <c r="C222" s="252"/>
      <c r="D222" s="262"/>
      <c r="E222" s="259"/>
      <c r="F222" s="246"/>
      <c r="G222" s="116">
        <v>3</v>
      </c>
      <c r="H222" s="142" t="s">
        <v>467</v>
      </c>
      <c r="I222" s="172" t="s">
        <v>469</v>
      </c>
      <c r="J222" s="246"/>
      <c r="K222" s="311"/>
      <c r="L222" s="344"/>
      <c r="M222" s="344"/>
      <c r="N222" s="359"/>
      <c r="O222" s="346"/>
    </row>
    <row r="223" spans="2:15" s="18" customFormat="1" ht="20.25" customHeight="1" x14ac:dyDescent="0.3">
      <c r="B223" s="334"/>
      <c r="C223" s="252"/>
      <c r="D223" s="262"/>
      <c r="E223" s="259"/>
      <c r="F223" s="246"/>
      <c r="G223" s="116">
        <v>4</v>
      </c>
      <c r="H223" s="142" t="s">
        <v>468</v>
      </c>
      <c r="I223" s="139"/>
      <c r="J223" s="246"/>
      <c r="K223" s="311"/>
      <c r="L223" s="344"/>
      <c r="M223" s="344"/>
      <c r="N223" s="359"/>
      <c r="O223" s="346"/>
    </row>
    <row r="224" spans="2:15" s="18" customFormat="1" ht="20.25" customHeight="1" x14ac:dyDescent="0.3">
      <c r="B224" s="334"/>
      <c r="C224" s="252"/>
      <c r="D224" s="262"/>
      <c r="E224" s="259"/>
      <c r="F224" s="246"/>
      <c r="G224" s="116">
        <v>5</v>
      </c>
      <c r="H224" s="142"/>
      <c r="I224" s="139"/>
      <c r="J224" s="246"/>
      <c r="K224" s="311"/>
      <c r="L224" s="344"/>
      <c r="M224" s="344"/>
      <c r="N224" s="359"/>
      <c r="O224" s="346"/>
    </row>
    <row r="225" spans="1:15" s="18" customFormat="1" ht="20.25" customHeight="1" x14ac:dyDescent="0.3">
      <c r="B225" s="334"/>
      <c r="C225" s="252"/>
      <c r="D225" s="262"/>
      <c r="E225" s="259"/>
      <c r="F225" s="246"/>
      <c r="G225" s="116">
        <v>6</v>
      </c>
      <c r="H225" s="142"/>
      <c r="I225" s="139"/>
      <c r="J225" s="246"/>
      <c r="K225" s="311"/>
      <c r="L225" s="344"/>
      <c r="M225" s="344"/>
      <c r="N225" s="359"/>
      <c r="O225" s="346"/>
    </row>
    <row r="226" spans="1:15" s="18" customFormat="1" ht="20.25" customHeight="1" x14ac:dyDescent="0.3">
      <c r="B226" s="334"/>
      <c r="C226" s="252"/>
      <c r="D226" s="262"/>
      <c r="E226" s="259"/>
      <c r="F226" s="246"/>
      <c r="G226" s="116">
        <v>7</v>
      </c>
      <c r="H226" s="142"/>
      <c r="I226" s="139"/>
      <c r="J226" s="246"/>
      <c r="K226" s="311"/>
      <c r="L226" s="344"/>
      <c r="M226" s="344"/>
      <c r="N226" s="359"/>
      <c r="O226" s="346"/>
    </row>
    <row r="227" spans="1:15" s="18" customFormat="1" ht="20.25" customHeight="1" thickBot="1" x14ac:dyDescent="0.35">
      <c r="B227" s="335"/>
      <c r="C227" s="253"/>
      <c r="D227" s="263"/>
      <c r="E227" s="260"/>
      <c r="F227" s="247"/>
      <c r="G227" s="121">
        <v>8</v>
      </c>
      <c r="H227" s="143"/>
      <c r="I227" s="140"/>
      <c r="J227" s="247"/>
      <c r="K227" s="311"/>
      <c r="L227" s="344"/>
      <c r="M227" s="344"/>
      <c r="N227" s="359"/>
      <c r="O227" s="346"/>
    </row>
    <row r="228" spans="1:15" ht="26.25" customHeight="1" x14ac:dyDescent="0.3">
      <c r="B228" s="333" t="str">
        <f>+LEFT(C228,3)</f>
        <v>5.6</v>
      </c>
      <c r="C228" s="251" t="s">
        <v>170</v>
      </c>
      <c r="D228" s="261" t="s">
        <v>169</v>
      </c>
      <c r="E228" s="273" t="s">
        <v>470</v>
      </c>
      <c r="F228" s="270">
        <v>3</v>
      </c>
      <c r="G228" s="122">
        <v>1</v>
      </c>
      <c r="H228" s="141" t="s">
        <v>471</v>
      </c>
      <c r="I228" s="138"/>
      <c r="J228" s="254">
        <v>3</v>
      </c>
      <c r="K228" s="311" t="str">
        <f>+IF(OR(ISBLANK(F228),ISBLANK(J228)),"",IF(OR(AND(F228=1,J228=1),AND(F228=1,J228=2),AND(F228=1,J228=3)),"Deficiencia de control mayor (diseño y ejecución)",IF(OR(AND(F228=2,J228=2),AND(F228=3,J228=1),AND(F228=3,J228=2),AND(F228=2,J228=1)),"Deficiencia de control (diseño o ejecución)",IF(AND(F228=2,J228=3),"Oportunidad de mejora","Mantenimiento del control"))))</f>
        <v>Mantenimiento del control</v>
      </c>
      <c r="L228" s="344">
        <f>+IF(K228="",0,IF(K228="Deficiencia de control mayor (diseño y ejecución)",4,IF(K228="Deficiencia de control (diseño o ejecución)",20,IF(K228="Oportunidad de mejora",40,60))))</f>
        <v>60</v>
      </c>
      <c r="M228" s="344">
        <v>1.6896530000000001</v>
      </c>
      <c r="N228" s="359">
        <f>+L228+M228</f>
        <v>61.689653</v>
      </c>
      <c r="O228" s="346"/>
    </row>
    <row r="229" spans="1:15" ht="20.100000000000001" customHeight="1" x14ac:dyDescent="0.3">
      <c r="B229" s="334"/>
      <c r="C229" s="252"/>
      <c r="D229" s="262"/>
      <c r="E229" s="274"/>
      <c r="F229" s="271"/>
      <c r="G229" s="116">
        <v>2</v>
      </c>
      <c r="H229" s="142" t="s">
        <v>472</v>
      </c>
      <c r="I229" s="139"/>
      <c r="J229" s="246"/>
      <c r="K229" s="311"/>
      <c r="L229" s="344"/>
      <c r="M229" s="344"/>
      <c r="N229" s="359"/>
      <c r="O229" s="346"/>
    </row>
    <row r="230" spans="1:15" s="18" customFormat="1" ht="48" customHeight="1" x14ac:dyDescent="0.3">
      <c r="B230" s="334"/>
      <c r="C230" s="252"/>
      <c r="D230" s="262"/>
      <c r="E230" s="274"/>
      <c r="F230" s="271"/>
      <c r="G230" s="116">
        <v>3</v>
      </c>
      <c r="H230" s="142" t="s">
        <v>473</v>
      </c>
      <c r="I230" s="172" t="s">
        <v>478</v>
      </c>
      <c r="J230" s="246"/>
      <c r="K230" s="311"/>
      <c r="L230" s="344"/>
      <c r="M230" s="344"/>
      <c r="N230" s="359"/>
      <c r="O230" s="346"/>
    </row>
    <row r="231" spans="1:15" s="18" customFormat="1" ht="20.100000000000001" customHeight="1" x14ac:dyDescent="0.3">
      <c r="B231" s="334"/>
      <c r="C231" s="252"/>
      <c r="D231" s="262"/>
      <c r="E231" s="274"/>
      <c r="F231" s="271"/>
      <c r="G231" s="116">
        <v>4</v>
      </c>
      <c r="H231" s="142" t="s">
        <v>474</v>
      </c>
      <c r="I231" s="139"/>
      <c r="J231" s="246"/>
      <c r="K231" s="311"/>
      <c r="L231" s="344"/>
      <c r="M231" s="344"/>
      <c r="N231" s="359"/>
      <c r="O231" s="346"/>
    </row>
    <row r="232" spans="1:15" s="18" customFormat="1" ht="20.100000000000001" customHeight="1" x14ac:dyDescent="0.3">
      <c r="B232" s="334"/>
      <c r="C232" s="252"/>
      <c r="D232" s="262"/>
      <c r="E232" s="274"/>
      <c r="F232" s="271"/>
      <c r="G232" s="116">
        <v>5</v>
      </c>
      <c r="H232" s="142" t="s">
        <v>475</v>
      </c>
      <c r="I232" s="139"/>
      <c r="J232" s="246"/>
      <c r="K232" s="311"/>
      <c r="L232" s="344"/>
      <c r="M232" s="344"/>
      <c r="N232" s="359"/>
      <c r="O232" s="346"/>
    </row>
    <row r="233" spans="1:15" s="18" customFormat="1" ht="20.100000000000001" customHeight="1" x14ac:dyDescent="0.3">
      <c r="B233" s="334"/>
      <c r="C233" s="252"/>
      <c r="D233" s="262"/>
      <c r="E233" s="274"/>
      <c r="F233" s="271"/>
      <c r="G233" s="116">
        <v>6</v>
      </c>
      <c r="H233" s="142" t="s">
        <v>476</v>
      </c>
      <c r="I233" s="139"/>
      <c r="J233" s="246"/>
      <c r="K233" s="311"/>
      <c r="L233" s="344"/>
      <c r="M233" s="344"/>
      <c r="N233" s="359"/>
      <c r="O233" s="346"/>
    </row>
    <row r="234" spans="1:15" s="18" customFormat="1" ht="20.100000000000001" customHeight="1" x14ac:dyDescent="0.3">
      <c r="B234" s="334"/>
      <c r="C234" s="252"/>
      <c r="D234" s="262"/>
      <c r="E234" s="274"/>
      <c r="F234" s="271"/>
      <c r="G234" s="116">
        <v>7</v>
      </c>
      <c r="H234" s="142" t="s">
        <v>477</v>
      </c>
      <c r="I234" s="139"/>
      <c r="J234" s="246"/>
      <c r="K234" s="311"/>
      <c r="L234" s="344"/>
      <c r="M234" s="344"/>
      <c r="N234" s="359"/>
      <c r="O234" s="346"/>
    </row>
    <row r="235" spans="1:15" s="18" customFormat="1" ht="20.100000000000001" customHeight="1" thickBot="1" x14ac:dyDescent="0.35">
      <c r="B235" s="335"/>
      <c r="C235" s="253"/>
      <c r="D235" s="263"/>
      <c r="E235" s="275"/>
      <c r="F235" s="272"/>
      <c r="G235" s="121">
        <v>8</v>
      </c>
      <c r="H235" s="143"/>
      <c r="I235" s="140"/>
      <c r="J235" s="247"/>
      <c r="K235" s="311"/>
      <c r="L235" s="344"/>
      <c r="M235" s="344"/>
      <c r="N235" s="359"/>
      <c r="O235" s="346"/>
    </row>
    <row r="236" spans="1:15" ht="22.5" customHeight="1" x14ac:dyDescent="0.3">
      <c r="A236" s="18"/>
    </row>
    <row r="237" spans="1:15" ht="12" customHeight="1" x14ac:dyDescent="0.3">
      <c r="A237" s="18"/>
      <c r="B237" s="113"/>
      <c r="C237" s="18"/>
      <c r="D237" s="18"/>
      <c r="E237" s="18"/>
      <c r="F237" s="18"/>
      <c r="G237" s="18"/>
      <c r="H237" s="18"/>
      <c r="I237" s="18"/>
    </row>
    <row r="238" spans="1:15" ht="22.5" customHeight="1" x14ac:dyDescent="0.3"/>
    <row r="239" spans="1:15" ht="22.5" customHeight="1" x14ac:dyDescent="0.3"/>
    <row r="240" spans="1:15" ht="22.5" customHeight="1" x14ac:dyDescent="0.3"/>
    <row r="241" ht="22.5" customHeight="1" x14ac:dyDescent="0.3"/>
    <row r="242" ht="22.5" customHeight="1" x14ac:dyDescent="0.3"/>
    <row r="243" ht="22.5" customHeight="1" x14ac:dyDescent="0.3"/>
    <row r="244" ht="22.5" customHeight="1" x14ac:dyDescent="0.3"/>
    <row r="245" ht="22.5" customHeight="1" x14ac:dyDescent="0.3"/>
    <row r="246" ht="22.5" customHeight="1" x14ac:dyDescent="0.3"/>
    <row r="247" ht="22.5" customHeight="1" x14ac:dyDescent="0.3"/>
    <row r="248" ht="22.5" customHeight="1" x14ac:dyDescent="0.3"/>
    <row r="249" ht="22.5" customHeight="1" x14ac:dyDescent="0.3"/>
    <row r="250" ht="22.5" customHeight="1" x14ac:dyDescent="0.3"/>
    <row r="251" ht="22.5" customHeight="1" x14ac:dyDescent="0.3"/>
    <row r="252" ht="22.5" customHeight="1" x14ac:dyDescent="0.3"/>
    <row r="253" ht="22.5" customHeight="1" x14ac:dyDescent="0.3"/>
    <row r="254" ht="22.5" customHeight="1" x14ac:dyDescent="0.3"/>
    <row r="255" ht="22.5" customHeight="1" x14ac:dyDescent="0.3"/>
    <row r="256" ht="22.5" customHeight="1" x14ac:dyDescent="0.3"/>
    <row r="257" ht="22.5" customHeight="1" x14ac:dyDescent="0.3"/>
    <row r="258" ht="22.5" customHeight="1" x14ac:dyDescent="0.3"/>
    <row r="259" ht="22.5" customHeight="1" x14ac:dyDescent="0.3"/>
    <row r="260" ht="22.5" customHeight="1" x14ac:dyDescent="0.3"/>
    <row r="261" ht="22.5" customHeight="1" x14ac:dyDescent="0.3"/>
    <row r="262" ht="22.5" customHeight="1" x14ac:dyDescent="0.3"/>
    <row r="263" ht="22.5" customHeight="1" x14ac:dyDescent="0.3"/>
    <row r="264" ht="22.5" customHeight="1" x14ac:dyDescent="0.3"/>
    <row r="265" ht="22.5" customHeight="1" x14ac:dyDescent="0.3"/>
    <row r="266" ht="22.5" customHeight="1" x14ac:dyDescent="0.3"/>
    <row r="267" ht="22.5" customHeight="1" x14ac:dyDescent="0.3"/>
    <row r="268" ht="22.5" customHeight="1" x14ac:dyDescent="0.3"/>
    <row r="269" ht="22.5" customHeight="1" x14ac:dyDescent="0.3"/>
    <row r="270" ht="22.5" customHeight="1" x14ac:dyDescent="0.3"/>
    <row r="271" ht="22.5" customHeight="1" x14ac:dyDescent="0.3"/>
    <row r="272" ht="22.5" customHeight="1" x14ac:dyDescent="0.3"/>
    <row r="273" ht="22.5" customHeight="1" x14ac:dyDescent="0.3"/>
    <row r="274" ht="22.5" customHeight="1" x14ac:dyDescent="0.3"/>
    <row r="275" ht="22.5" customHeight="1" x14ac:dyDescent="0.3"/>
    <row r="276" ht="22.5" customHeight="1" x14ac:dyDescent="0.3"/>
    <row r="277" ht="22.5" customHeight="1" x14ac:dyDescent="0.3"/>
    <row r="278" ht="22.5" customHeight="1" x14ac:dyDescent="0.3"/>
    <row r="279" ht="22.5" customHeight="1" x14ac:dyDescent="0.3"/>
    <row r="280" ht="22.5" customHeight="1" x14ac:dyDescent="0.3"/>
    <row r="281" ht="22.5" customHeight="1" x14ac:dyDescent="0.3"/>
    <row r="282" ht="22.5" customHeight="1" x14ac:dyDescent="0.3"/>
    <row r="283" ht="22.5" customHeight="1" x14ac:dyDescent="0.3"/>
    <row r="284" ht="22.5" customHeight="1" x14ac:dyDescent="0.3"/>
    <row r="285" ht="22.5" customHeight="1" x14ac:dyDescent="0.3"/>
    <row r="286" ht="22.5" customHeight="1" x14ac:dyDescent="0.3"/>
    <row r="287" ht="22.5" customHeight="1" x14ac:dyDescent="0.3"/>
    <row r="288" ht="22.5" customHeight="1" x14ac:dyDescent="0.3"/>
    <row r="289" ht="22.5" customHeight="1" x14ac:dyDescent="0.3"/>
    <row r="290" ht="22.5" customHeight="1" x14ac:dyDescent="0.3"/>
    <row r="291" ht="22.5" customHeight="1" x14ac:dyDescent="0.3"/>
    <row r="292" ht="22.5" customHeight="1" x14ac:dyDescent="0.3"/>
    <row r="293" ht="22.5" customHeight="1" x14ac:dyDescent="0.3"/>
    <row r="294" ht="22.5" customHeight="1" x14ac:dyDescent="0.3"/>
    <row r="295" ht="22.5" customHeight="1" x14ac:dyDescent="0.3"/>
    <row r="296" ht="22.5" customHeight="1" x14ac:dyDescent="0.3"/>
    <row r="297" ht="22.5" customHeight="1" x14ac:dyDescent="0.3"/>
    <row r="298" ht="22.5" customHeight="1" x14ac:dyDescent="0.3"/>
    <row r="299" ht="22.5" customHeight="1" x14ac:dyDescent="0.3"/>
    <row r="300" ht="22.5" customHeight="1" x14ac:dyDescent="0.3"/>
    <row r="301" ht="22.5" customHeight="1" x14ac:dyDescent="0.3"/>
    <row r="302" ht="22.5" customHeight="1" x14ac:dyDescent="0.3"/>
    <row r="303" ht="22.5" customHeight="1" x14ac:dyDescent="0.3"/>
    <row r="304" ht="22.5" customHeight="1" x14ac:dyDescent="0.3"/>
    <row r="305" ht="22.5" customHeight="1" x14ac:dyDescent="0.3"/>
    <row r="306" ht="22.5" customHeight="1" x14ac:dyDescent="0.3"/>
    <row r="307" ht="22.5" customHeight="1" x14ac:dyDescent="0.3"/>
    <row r="308" ht="22.5" customHeight="1" x14ac:dyDescent="0.3"/>
    <row r="309" ht="22.5" customHeight="1" x14ac:dyDescent="0.3"/>
    <row r="310" ht="22.5" customHeight="1" x14ac:dyDescent="0.3"/>
    <row r="311" ht="22.5" customHeight="1" x14ac:dyDescent="0.3"/>
    <row r="312" ht="22.5" customHeight="1" x14ac:dyDescent="0.3"/>
    <row r="313" ht="22.5" customHeight="1" x14ac:dyDescent="0.3"/>
    <row r="314" ht="22.5" customHeight="1" x14ac:dyDescent="0.3"/>
    <row r="315" ht="22.5" customHeight="1" x14ac:dyDescent="0.3"/>
    <row r="316" ht="22.5" customHeight="1" x14ac:dyDescent="0.3"/>
    <row r="317" ht="22.5" customHeight="1" x14ac:dyDescent="0.3"/>
    <row r="318" ht="22.5" customHeight="1" x14ac:dyDescent="0.3"/>
    <row r="319" ht="22.5" customHeight="1" x14ac:dyDescent="0.3"/>
    <row r="320" ht="22.5" customHeight="1" x14ac:dyDescent="0.3"/>
    <row r="321" ht="22.5" customHeight="1" x14ac:dyDescent="0.3"/>
    <row r="322" ht="22.5" customHeight="1" x14ac:dyDescent="0.3"/>
    <row r="323" ht="22.5" customHeight="1" x14ac:dyDescent="0.3"/>
    <row r="324" ht="22.5" customHeight="1" x14ac:dyDescent="0.3"/>
    <row r="325" ht="22.5" customHeight="1" x14ac:dyDescent="0.3"/>
    <row r="326" ht="22.5" customHeight="1" x14ac:dyDescent="0.3"/>
    <row r="327" ht="22.5" customHeight="1" x14ac:dyDescent="0.3"/>
    <row r="328" ht="22.5" customHeight="1" x14ac:dyDescent="0.3"/>
    <row r="329" ht="22.5" customHeight="1" x14ac:dyDescent="0.3"/>
    <row r="330" ht="22.5" customHeight="1" x14ac:dyDescent="0.3"/>
    <row r="331" ht="22.5" customHeight="1" x14ac:dyDescent="0.3"/>
    <row r="332" ht="22.5" customHeight="1" x14ac:dyDescent="0.3"/>
    <row r="333" ht="22.5" customHeight="1" x14ac:dyDescent="0.3"/>
    <row r="334" ht="22.5" customHeight="1" x14ac:dyDescent="0.3"/>
    <row r="335" ht="22.5" customHeight="1" x14ac:dyDescent="0.3"/>
    <row r="336" ht="22.5" customHeight="1" x14ac:dyDescent="0.3"/>
    <row r="337" ht="22.5" customHeight="1" x14ac:dyDescent="0.3"/>
    <row r="338" ht="22.5" customHeight="1" x14ac:dyDescent="0.3"/>
    <row r="339" ht="22.5" customHeight="1" x14ac:dyDescent="0.3"/>
    <row r="340" ht="22.5" customHeight="1" x14ac:dyDescent="0.3"/>
    <row r="341" ht="22.5" customHeight="1" x14ac:dyDescent="0.3"/>
    <row r="342" ht="22.5" customHeight="1" x14ac:dyDescent="0.3"/>
    <row r="343" ht="22.5" customHeight="1" x14ac:dyDescent="0.3"/>
    <row r="344" ht="22.5" customHeight="1" x14ac:dyDescent="0.3"/>
    <row r="345" ht="22.5" customHeight="1" x14ac:dyDescent="0.3"/>
    <row r="346" ht="22.5" customHeight="1" x14ac:dyDescent="0.3"/>
    <row r="347" ht="22.5" customHeight="1" x14ac:dyDescent="0.3"/>
    <row r="348" ht="22.5" customHeight="1" x14ac:dyDescent="0.3"/>
    <row r="349" ht="22.5" customHeight="1" x14ac:dyDescent="0.3"/>
    <row r="350" ht="22.5" customHeight="1" x14ac:dyDescent="0.3"/>
    <row r="351" ht="22.5" customHeight="1" x14ac:dyDescent="0.3"/>
    <row r="352" ht="22.5" customHeight="1" x14ac:dyDescent="0.3"/>
  </sheetData>
  <sheetProtection formatCells="0" formatColumns="0" formatRows="0"/>
  <mergeCells count="367">
    <mergeCell ref="N212:N219"/>
    <mergeCell ref="N220:N227"/>
    <mergeCell ref="N228:N235"/>
    <mergeCell ref="N32:N39"/>
    <mergeCell ref="E110:E117"/>
    <mergeCell ref="E145:E152"/>
    <mergeCell ref="E196:E203"/>
    <mergeCell ref="E204:E211"/>
    <mergeCell ref="E220:E227"/>
    <mergeCell ref="N145:N152"/>
    <mergeCell ref="N153:N160"/>
    <mergeCell ref="N161:N168"/>
    <mergeCell ref="N169:N176"/>
    <mergeCell ref="N177:N184"/>
    <mergeCell ref="N185:N187"/>
    <mergeCell ref="N188:N195"/>
    <mergeCell ref="N196:N203"/>
    <mergeCell ref="N204:N211"/>
    <mergeCell ref="N83:N90"/>
    <mergeCell ref="N91:N98"/>
    <mergeCell ref="N99:N101"/>
    <mergeCell ref="N102:N109"/>
    <mergeCell ref="N110:N117"/>
    <mergeCell ref="N118:N125"/>
    <mergeCell ref="N126:N128"/>
    <mergeCell ref="N129:N136"/>
    <mergeCell ref="N137:N144"/>
    <mergeCell ref="N21:N23"/>
    <mergeCell ref="N24:N31"/>
    <mergeCell ref="O32:O39"/>
    <mergeCell ref="N40:N47"/>
    <mergeCell ref="N48:N55"/>
    <mergeCell ref="N56:N63"/>
    <mergeCell ref="N64:N71"/>
    <mergeCell ref="N72:N74"/>
    <mergeCell ref="N75:N82"/>
    <mergeCell ref="O21:O23"/>
    <mergeCell ref="O24:O31"/>
    <mergeCell ref="O40:O47"/>
    <mergeCell ref="O48:O55"/>
    <mergeCell ref="O64:O71"/>
    <mergeCell ref="O72:O74"/>
    <mergeCell ref="O75:O82"/>
    <mergeCell ref="O83:O90"/>
    <mergeCell ref="O91:O98"/>
    <mergeCell ref="O56:O63"/>
    <mergeCell ref="C56:C63"/>
    <mergeCell ref="D56:D63"/>
    <mergeCell ref="E56:E63"/>
    <mergeCell ref="F56:F63"/>
    <mergeCell ref="J56:J63"/>
    <mergeCell ref="K56:K63"/>
    <mergeCell ref="C169:C176"/>
    <mergeCell ref="D169:D176"/>
    <mergeCell ref="E161:E168"/>
    <mergeCell ref="E169:E176"/>
    <mergeCell ref="F169:F176"/>
    <mergeCell ref="I169:I176"/>
    <mergeCell ref="J169:J176"/>
    <mergeCell ref="K169:K176"/>
    <mergeCell ref="C102:C109"/>
    <mergeCell ref="D102:D109"/>
    <mergeCell ref="E102:E109"/>
    <mergeCell ref="F102:F109"/>
    <mergeCell ref="J102:J109"/>
    <mergeCell ref="C126:C128"/>
    <mergeCell ref="D126:D128"/>
    <mergeCell ref="F126:F128"/>
    <mergeCell ref="J126:J128"/>
    <mergeCell ref="G127:G128"/>
    <mergeCell ref="K204:K211"/>
    <mergeCell ref="O220:O227"/>
    <mergeCell ref="O228:O235"/>
    <mergeCell ref="O99:O101"/>
    <mergeCell ref="O102:O109"/>
    <mergeCell ref="O110:O117"/>
    <mergeCell ref="O118:O125"/>
    <mergeCell ref="O126:O128"/>
    <mergeCell ref="O129:O136"/>
    <mergeCell ref="O137:O144"/>
    <mergeCell ref="O145:O152"/>
    <mergeCell ref="O153:O160"/>
    <mergeCell ref="O161:O168"/>
    <mergeCell ref="O177:O184"/>
    <mergeCell ref="O185:O187"/>
    <mergeCell ref="O188:O195"/>
    <mergeCell ref="O196:O203"/>
    <mergeCell ref="O204:O211"/>
    <mergeCell ref="O212:O219"/>
    <mergeCell ref="M220:M227"/>
    <mergeCell ref="M228:M235"/>
    <mergeCell ref="M99:M101"/>
    <mergeCell ref="M102:M109"/>
    <mergeCell ref="M110:M117"/>
    <mergeCell ref="M32:M39"/>
    <mergeCell ref="M188:M195"/>
    <mergeCell ref="M196:M203"/>
    <mergeCell ref="M204:M211"/>
    <mergeCell ref="M212:M219"/>
    <mergeCell ref="M21:M23"/>
    <mergeCell ref="M24:M31"/>
    <mergeCell ref="M40:M47"/>
    <mergeCell ref="M48:M55"/>
    <mergeCell ref="M64:M71"/>
    <mergeCell ref="M72:M74"/>
    <mergeCell ref="M75:M82"/>
    <mergeCell ref="M83:M90"/>
    <mergeCell ref="M91:M98"/>
    <mergeCell ref="M118:M125"/>
    <mergeCell ref="M126:M128"/>
    <mergeCell ref="M129:M136"/>
    <mergeCell ref="M137:M144"/>
    <mergeCell ref="M145:M152"/>
    <mergeCell ref="M153:M160"/>
    <mergeCell ref="M161:M168"/>
    <mergeCell ref="M177:M184"/>
    <mergeCell ref="M185:M187"/>
    <mergeCell ref="M56:M63"/>
    <mergeCell ref="M169:M176"/>
    <mergeCell ref="L220:L227"/>
    <mergeCell ref="L228:L235"/>
    <mergeCell ref="L99:L101"/>
    <mergeCell ref="L102:L109"/>
    <mergeCell ref="L110:L117"/>
    <mergeCell ref="L118:L125"/>
    <mergeCell ref="L126:L128"/>
    <mergeCell ref="L129:L136"/>
    <mergeCell ref="L137:L144"/>
    <mergeCell ref="L145:L152"/>
    <mergeCell ref="L153:L160"/>
    <mergeCell ref="L161:L168"/>
    <mergeCell ref="L177:L184"/>
    <mergeCell ref="L185:L187"/>
    <mergeCell ref="L188:L195"/>
    <mergeCell ref="L196:L203"/>
    <mergeCell ref="L204:L211"/>
    <mergeCell ref="L212:L219"/>
    <mergeCell ref="L169:L176"/>
    <mergeCell ref="L21:L23"/>
    <mergeCell ref="L24:L31"/>
    <mergeCell ref="L40:L47"/>
    <mergeCell ref="L48:L55"/>
    <mergeCell ref="L64:L71"/>
    <mergeCell ref="L72:L74"/>
    <mergeCell ref="L75:L82"/>
    <mergeCell ref="L83:L90"/>
    <mergeCell ref="L91:L98"/>
    <mergeCell ref="L56:L63"/>
    <mergeCell ref="L32:L39"/>
    <mergeCell ref="B161:B168"/>
    <mergeCell ref="B177:B184"/>
    <mergeCell ref="B185:B187"/>
    <mergeCell ref="B188:B195"/>
    <mergeCell ref="B196:B203"/>
    <mergeCell ref="B204:B211"/>
    <mergeCell ref="B212:B219"/>
    <mergeCell ref="B220:B227"/>
    <mergeCell ref="B228:B235"/>
    <mergeCell ref="B169:B176"/>
    <mergeCell ref="B99:B101"/>
    <mergeCell ref="B102:B109"/>
    <mergeCell ref="B110:B117"/>
    <mergeCell ref="B118:B125"/>
    <mergeCell ref="B126:B128"/>
    <mergeCell ref="B129:B136"/>
    <mergeCell ref="B137:B144"/>
    <mergeCell ref="B145:B152"/>
    <mergeCell ref="B153:B160"/>
    <mergeCell ref="B24:B31"/>
    <mergeCell ref="B21:B23"/>
    <mergeCell ref="B40:B47"/>
    <mergeCell ref="B48:B55"/>
    <mergeCell ref="B64:B71"/>
    <mergeCell ref="B72:B74"/>
    <mergeCell ref="B75:B82"/>
    <mergeCell ref="B83:B90"/>
    <mergeCell ref="B91:B98"/>
    <mergeCell ref="B32:B39"/>
    <mergeCell ref="B56:B63"/>
    <mergeCell ref="K228:K235"/>
    <mergeCell ref="K196:K203"/>
    <mergeCell ref="K21:K23"/>
    <mergeCell ref="K24:K31"/>
    <mergeCell ref="K40:K47"/>
    <mergeCell ref="K48:K55"/>
    <mergeCell ref="K64:K71"/>
    <mergeCell ref="K72:K74"/>
    <mergeCell ref="K99:K101"/>
    <mergeCell ref="K126:K128"/>
    <mergeCell ref="K185:K187"/>
    <mergeCell ref="K75:K82"/>
    <mergeCell ref="K83:K90"/>
    <mergeCell ref="K91:K98"/>
    <mergeCell ref="K102:K109"/>
    <mergeCell ref="K110:K117"/>
    <mergeCell ref="K118:K125"/>
    <mergeCell ref="K129:K136"/>
    <mergeCell ref="K137:K144"/>
    <mergeCell ref="K145:K152"/>
    <mergeCell ref="K153:K160"/>
    <mergeCell ref="K161:K168"/>
    <mergeCell ref="K177:K184"/>
    <mergeCell ref="K188:K195"/>
    <mergeCell ref="F220:F227"/>
    <mergeCell ref="E13:E14"/>
    <mergeCell ref="F13:J14"/>
    <mergeCell ref="F15:J15"/>
    <mergeCell ref="J129:J136"/>
    <mergeCell ref="J75:J82"/>
    <mergeCell ref="F64:F71"/>
    <mergeCell ref="J64:J71"/>
    <mergeCell ref="G22:G23"/>
    <mergeCell ref="H22:H23"/>
    <mergeCell ref="G21:I21"/>
    <mergeCell ref="I22:I23"/>
    <mergeCell ref="I24:I31"/>
    <mergeCell ref="I40:I47"/>
    <mergeCell ref="I48:I55"/>
    <mergeCell ref="I64:I71"/>
    <mergeCell ref="G72:I72"/>
    <mergeCell ref="I73:I74"/>
    <mergeCell ref="I75:I82"/>
    <mergeCell ref="I83:I90"/>
    <mergeCell ref="I91:I98"/>
    <mergeCell ref="G99:I99"/>
    <mergeCell ref="G185:I185"/>
    <mergeCell ref="I186:I187"/>
    <mergeCell ref="K212:K219"/>
    <mergeCell ref="K220:K227"/>
    <mergeCell ref="J220:J227"/>
    <mergeCell ref="J196:J203"/>
    <mergeCell ref="J204:J211"/>
    <mergeCell ref="C153:C160"/>
    <mergeCell ref="D153:D160"/>
    <mergeCell ref="E153:E160"/>
    <mergeCell ref="F153:F160"/>
    <mergeCell ref="J153:J160"/>
    <mergeCell ref="C177:C184"/>
    <mergeCell ref="D177:D184"/>
    <mergeCell ref="E177:E184"/>
    <mergeCell ref="F177:F184"/>
    <mergeCell ref="J177:J184"/>
    <mergeCell ref="C196:C203"/>
    <mergeCell ref="E185:E187"/>
    <mergeCell ref="C161:C168"/>
    <mergeCell ref="D161:D168"/>
    <mergeCell ref="D196:D203"/>
    <mergeCell ref="D204:D211"/>
    <mergeCell ref="D220:D227"/>
    <mergeCell ref="F161:F168"/>
    <mergeCell ref="F196:F203"/>
    <mergeCell ref="C228:C235"/>
    <mergeCell ref="D228:D235"/>
    <mergeCell ref="E228:E235"/>
    <mergeCell ref="F228:F235"/>
    <mergeCell ref="J228:J235"/>
    <mergeCell ref="H186:H187"/>
    <mergeCell ref="C185:C187"/>
    <mergeCell ref="D185:D187"/>
    <mergeCell ref="F185:F187"/>
    <mergeCell ref="J185:J187"/>
    <mergeCell ref="G186:G187"/>
    <mergeCell ref="J188:J195"/>
    <mergeCell ref="C212:C219"/>
    <mergeCell ref="D212:D219"/>
    <mergeCell ref="E212:E219"/>
    <mergeCell ref="F212:F219"/>
    <mergeCell ref="J212:J219"/>
    <mergeCell ref="C188:C195"/>
    <mergeCell ref="D188:D195"/>
    <mergeCell ref="E188:E195"/>
    <mergeCell ref="F188:F195"/>
    <mergeCell ref="C204:C211"/>
    <mergeCell ref="C220:C227"/>
    <mergeCell ref="F204:F211"/>
    <mergeCell ref="H127:H128"/>
    <mergeCell ref="E126:E128"/>
    <mergeCell ref="D110:D117"/>
    <mergeCell ref="I102:I109"/>
    <mergeCell ref="I110:I117"/>
    <mergeCell ref="G126:I126"/>
    <mergeCell ref="I127:I128"/>
    <mergeCell ref="C91:C98"/>
    <mergeCell ref="D91:D98"/>
    <mergeCell ref="E91:E98"/>
    <mergeCell ref="F91:F98"/>
    <mergeCell ref="J91:J98"/>
    <mergeCell ref="J99:J101"/>
    <mergeCell ref="G100:G101"/>
    <mergeCell ref="H100:H101"/>
    <mergeCell ref="C99:C101"/>
    <mergeCell ref="D99:D101"/>
    <mergeCell ref="F99:F101"/>
    <mergeCell ref="E99:E101"/>
    <mergeCell ref="I100:I101"/>
    <mergeCell ref="E72:E74"/>
    <mergeCell ref="C64:C71"/>
    <mergeCell ref="D64:D71"/>
    <mergeCell ref="E64:E71"/>
    <mergeCell ref="C83:C90"/>
    <mergeCell ref="D83:D90"/>
    <mergeCell ref="E83:E90"/>
    <mergeCell ref="F83:F90"/>
    <mergeCell ref="J83:J90"/>
    <mergeCell ref="C75:C82"/>
    <mergeCell ref="D75:D82"/>
    <mergeCell ref="E75:E82"/>
    <mergeCell ref="F75:F82"/>
    <mergeCell ref="J24:J31"/>
    <mergeCell ref="C40:C47"/>
    <mergeCell ref="D40:D47"/>
    <mergeCell ref="E40:E47"/>
    <mergeCell ref="F40:F47"/>
    <mergeCell ref="J40:J47"/>
    <mergeCell ref="C24:C31"/>
    <mergeCell ref="D24:D31"/>
    <mergeCell ref="E24:E31"/>
    <mergeCell ref="F24:F31"/>
    <mergeCell ref="I32:I39"/>
    <mergeCell ref="C137:C144"/>
    <mergeCell ref="D145:D152"/>
    <mergeCell ref="F145:F152"/>
    <mergeCell ref="C21:C23"/>
    <mergeCell ref="D21:D23"/>
    <mergeCell ref="F21:F23"/>
    <mergeCell ref="J21:J23"/>
    <mergeCell ref="E21:E23"/>
    <mergeCell ref="C18:K18"/>
    <mergeCell ref="C19:K19"/>
    <mergeCell ref="C48:C55"/>
    <mergeCell ref="D48:D55"/>
    <mergeCell ref="E48:E55"/>
    <mergeCell ref="F48:F55"/>
    <mergeCell ref="J48:J55"/>
    <mergeCell ref="C32:C39"/>
    <mergeCell ref="E32:E39"/>
    <mergeCell ref="F32:F39"/>
    <mergeCell ref="C72:C74"/>
    <mergeCell ref="D72:D74"/>
    <mergeCell ref="F72:F74"/>
    <mergeCell ref="J72:J74"/>
    <mergeCell ref="G73:G74"/>
    <mergeCell ref="H73:H74"/>
    <mergeCell ref="O169:O176"/>
    <mergeCell ref="A24:A31"/>
    <mergeCell ref="D32:D39"/>
    <mergeCell ref="J32:J39"/>
    <mergeCell ref="K32:K39"/>
    <mergeCell ref="C145:C152"/>
    <mergeCell ref="J161:J168"/>
    <mergeCell ref="J145:J152"/>
    <mergeCell ref="J118:J125"/>
    <mergeCell ref="F118:F125"/>
    <mergeCell ref="E118:E125"/>
    <mergeCell ref="D118:D125"/>
    <mergeCell ref="C118:C125"/>
    <mergeCell ref="C110:C117"/>
    <mergeCell ref="J110:J117"/>
    <mergeCell ref="F110:F117"/>
    <mergeCell ref="D137:D144"/>
    <mergeCell ref="E137:E144"/>
    <mergeCell ref="F137:F144"/>
    <mergeCell ref="J137:J144"/>
    <mergeCell ref="C129:C136"/>
    <mergeCell ref="D129:D136"/>
    <mergeCell ref="E129:E136"/>
    <mergeCell ref="F129:F136"/>
  </mergeCells>
  <dataValidations count="1">
    <dataValidation type="list" allowBlank="1" showInputMessage="1" showErrorMessage="1" sqref="F177:F184 J75:J98 J102:J125 F75:F98 J177 F102:F125 J228 F40:F71 F228:F235 F129:F145 J169 F188:F196 F204 F212:F220 J129 J137 J145 J153 J161 J188 J196 J204 J212 J220 F24:F32 J24:J32 F169 J40:J56 J64:J71 F153 F161">
      <formula1>"1,2,3"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83A343"/>
  </sheetPr>
  <dimension ref="B5:P160"/>
  <sheetViews>
    <sheetView showGridLines="0" workbookViewId="0">
      <selection activeCell="C24" sqref="C24:C31"/>
    </sheetView>
  </sheetViews>
  <sheetFormatPr baseColWidth="10" defaultColWidth="3.140625" defaultRowHeight="22.5" customHeight="1" x14ac:dyDescent="0.3"/>
  <cols>
    <col min="1" max="1" width="2.5703125" style="15" customWidth="1"/>
    <col min="2" max="2" width="3.42578125" style="15" hidden="1" customWidth="1"/>
    <col min="3" max="4" width="42.5703125" style="15" customWidth="1"/>
    <col min="5" max="5" width="38" style="15" customWidth="1"/>
    <col min="6" max="6" width="7.42578125" style="15" customWidth="1"/>
    <col min="7" max="7" width="3.5703125" style="15" bestFit="1" customWidth="1"/>
    <col min="8" max="8" width="37" style="15" customWidth="1"/>
    <col min="9" max="9" width="38" style="15" customWidth="1"/>
    <col min="10" max="10" width="7.42578125" style="15" customWidth="1"/>
    <col min="11" max="11" width="16.140625" style="15" customWidth="1"/>
    <col min="12" max="12" width="4.7109375" style="82" customWidth="1"/>
    <col min="13" max="13" width="7.5703125" style="82" customWidth="1"/>
    <col min="14" max="14" width="6.28515625" style="83" customWidth="1"/>
    <col min="15" max="15" width="6.28515625" style="109" customWidth="1"/>
    <col min="16" max="16" width="3.140625" style="110" customWidth="1"/>
    <col min="17" max="16364" width="3.140625" style="15" customWidth="1"/>
    <col min="16365" max="16384" width="3.140625" style="15"/>
  </cols>
  <sheetData>
    <row r="5" spans="2:16" ht="9.9499999999999993" customHeight="1" x14ac:dyDescent="0.3"/>
    <row r="6" spans="2:16" ht="31.5" customHeight="1" x14ac:dyDescent="0.3"/>
    <row r="7" spans="2:16" ht="30.75" customHeight="1" x14ac:dyDescent="0.3">
      <c r="E7" s="20"/>
      <c r="F7" s="20"/>
    </row>
    <row r="8" spans="2:16" ht="20.25" customHeight="1" x14ac:dyDescent="0.3"/>
    <row r="9" spans="2:16" ht="9.9499999999999993" customHeight="1" x14ac:dyDescent="0.3"/>
    <row r="10" spans="2:16" ht="19.7" customHeight="1" x14ac:dyDescent="0.3">
      <c r="C10" s="410" t="s">
        <v>171</v>
      </c>
      <c r="D10" s="410"/>
      <c r="E10" s="410"/>
      <c r="F10" s="410"/>
      <c r="G10" s="410"/>
      <c r="H10" s="410"/>
      <c r="I10" s="410"/>
      <c r="J10" s="410"/>
      <c r="K10" s="410"/>
    </row>
    <row r="11" spans="2:16" ht="71.25" customHeight="1" x14ac:dyDescent="0.3">
      <c r="C11" s="284" t="s">
        <v>172</v>
      </c>
      <c r="D11" s="284"/>
      <c r="E11" s="284"/>
      <c r="F11" s="284"/>
      <c r="G11" s="284"/>
      <c r="H11" s="284"/>
      <c r="I11" s="284"/>
      <c r="J11" s="284"/>
      <c r="K11" s="284"/>
    </row>
    <row r="12" spans="2:16" ht="9.9499999999999993" customHeight="1" x14ac:dyDescent="0.3">
      <c r="C12" s="16"/>
      <c r="D12" s="16"/>
      <c r="F12" s="17"/>
    </row>
    <row r="13" spans="2:16" ht="36.75" customHeight="1" x14ac:dyDescent="0.3">
      <c r="B13" s="420" t="s">
        <v>111</v>
      </c>
      <c r="C13" s="390" t="s">
        <v>173</v>
      </c>
      <c r="D13" s="396" t="s">
        <v>8</v>
      </c>
      <c r="E13" s="396" t="s">
        <v>174</v>
      </c>
      <c r="F13" s="407" t="s">
        <v>175</v>
      </c>
      <c r="G13" s="413" t="s">
        <v>115</v>
      </c>
      <c r="H13" s="414"/>
      <c r="I13" s="414"/>
      <c r="J13" s="407" t="s">
        <v>176</v>
      </c>
      <c r="K13" s="407" t="s">
        <v>135</v>
      </c>
      <c r="L13" s="374"/>
      <c r="M13" s="374"/>
      <c r="N13" s="418"/>
      <c r="O13" s="370"/>
      <c r="P13" s="368"/>
    </row>
    <row r="14" spans="2:16" ht="29.25" customHeight="1" x14ac:dyDescent="0.3">
      <c r="B14" s="391"/>
      <c r="C14" s="391"/>
      <c r="D14" s="397"/>
      <c r="E14" s="397"/>
      <c r="F14" s="407"/>
      <c r="G14" s="388" t="s">
        <v>13</v>
      </c>
      <c r="H14" s="396" t="s">
        <v>15</v>
      </c>
      <c r="I14" s="396" t="s">
        <v>17</v>
      </c>
      <c r="J14" s="407"/>
      <c r="K14" s="407"/>
      <c r="L14" s="374"/>
      <c r="M14" s="374"/>
      <c r="N14" s="418"/>
      <c r="O14" s="370"/>
      <c r="P14" s="368"/>
    </row>
    <row r="15" spans="2:16" ht="99.75" customHeight="1" thickBot="1" x14ac:dyDescent="0.35">
      <c r="B15" s="392"/>
      <c r="C15" s="392"/>
      <c r="D15" s="398"/>
      <c r="E15" s="398"/>
      <c r="F15" s="408"/>
      <c r="G15" s="389"/>
      <c r="H15" s="409"/>
      <c r="I15" s="409"/>
      <c r="J15" s="408"/>
      <c r="K15" s="408"/>
      <c r="L15" s="374"/>
      <c r="M15" s="374"/>
      <c r="N15" s="418"/>
      <c r="O15" s="370"/>
      <c r="P15" s="368"/>
    </row>
    <row r="16" spans="2:16" ht="63" customHeight="1" x14ac:dyDescent="0.3">
      <c r="B16" s="251" t="str">
        <f>+LEFT(C16,3)</f>
        <v>6.1</v>
      </c>
      <c r="C16" s="421" t="s">
        <v>177</v>
      </c>
      <c r="D16" s="261" t="s">
        <v>178</v>
      </c>
      <c r="E16" s="273" t="s">
        <v>633</v>
      </c>
      <c r="F16" s="270">
        <v>1</v>
      </c>
      <c r="G16" s="122">
        <v>1</v>
      </c>
      <c r="H16" s="183" t="s">
        <v>634</v>
      </c>
      <c r="I16" s="258" t="s">
        <v>531</v>
      </c>
      <c r="J16" s="267">
        <v>3</v>
      </c>
      <c r="K16" s="325" t="str">
        <f>+IF(OR(ISBLANK(F16),ISBLANK(J16)),"",IF(OR(AND(F16=1,J16=1),AND(F16=1,J16=2),AND(F16=1,J16=3)),"Deficiencia de control mayor (diseño y ejecución)",IF(OR(AND(F16=2,J16=2),AND(F16=3,J16=1),AND(F16=3,J16=2),AND(F16=2,J16=1)),"Deficiencia de control (diseño o ejecución)",IF(AND(F16=2,J16=3),"Oportunidad de mejora","Mantenimiento del control"))))</f>
        <v>Deficiencia de control mayor (diseño y ejecución)</v>
      </c>
      <c r="L16" s="344">
        <f>+IF(K16="",75,IF(K16="Deficiencia de control mayor (diseño y ejecución)",80,IF(K16="Deficiencia de control (diseño o ejecución)",100,IF(K16="Oportunidad de mejora",120,140))))</f>
        <v>80</v>
      </c>
      <c r="M16" s="369">
        <v>1.7896000000000001</v>
      </c>
      <c r="N16" s="371">
        <f>+L16+M16</f>
        <v>81.789600000000007</v>
      </c>
      <c r="P16" s="367"/>
    </row>
    <row r="17" spans="2:16" ht="26.25" customHeight="1" x14ac:dyDescent="0.3">
      <c r="B17" s="252"/>
      <c r="C17" s="422"/>
      <c r="D17" s="262"/>
      <c r="E17" s="274"/>
      <c r="F17" s="271"/>
      <c r="G17" s="116">
        <v>2</v>
      </c>
      <c r="H17" s="181"/>
      <c r="I17" s="259"/>
      <c r="J17" s="268"/>
      <c r="K17" s="249"/>
      <c r="L17" s="344"/>
      <c r="M17" s="369"/>
      <c r="N17" s="371"/>
      <c r="P17" s="367"/>
    </row>
    <row r="18" spans="2:16" ht="37.5" customHeight="1" x14ac:dyDescent="0.3">
      <c r="B18" s="252"/>
      <c r="C18" s="422"/>
      <c r="D18" s="262"/>
      <c r="E18" s="274"/>
      <c r="F18" s="271"/>
      <c r="G18" s="116">
        <v>3</v>
      </c>
      <c r="H18" s="184"/>
      <c r="I18" s="259"/>
      <c r="J18" s="268"/>
      <c r="K18" s="249"/>
      <c r="L18" s="344"/>
      <c r="M18" s="369"/>
      <c r="N18" s="371"/>
      <c r="P18" s="367"/>
    </row>
    <row r="19" spans="2:16" ht="40.5" customHeight="1" x14ac:dyDescent="0.3">
      <c r="B19" s="252"/>
      <c r="C19" s="422"/>
      <c r="D19" s="262"/>
      <c r="E19" s="274"/>
      <c r="F19" s="271"/>
      <c r="G19" s="116">
        <v>4</v>
      </c>
      <c r="H19" s="184"/>
      <c r="I19" s="259"/>
      <c r="J19" s="268"/>
      <c r="K19" s="249"/>
      <c r="L19" s="344"/>
      <c r="M19" s="369"/>
      <c r="N19" s="371"/>
      <c r="P19" s="367"/>
    </row>
    <row r="20" spans="2:16" ht="42.75" customHeight="1" x14ac:dyDescent="0.3">
      <c r="B20" s="252"/>
      <c r="C20" s="422"/>
      <c r="D20" s="262"/>
      <c r="E20" s="274"/>
      <c r="F20" s="271"/>
      <c r="G20" s="116">
        <v>5</v>
      </c>
      <c r="H20" s="184"/>
      <c r="I20" s="259"/>
      <c r="J20" s="268"/>
      <c r="K20" s="249"/>
      <c r="L20" s="344"/>
      <c r="M20" s="369"/>
      <c r="N20" s="371"/>
      <c r="P20" s="367"/>
    </row>
    <row r="21" spans="2:16" ht="26.25" customHeight="1" x14ac:dyDescent="0.3">
      <c r="B21" s="252"/>
      <c r="C21" s="422"/>
      <c r="D21" s="262"/>
      <c r="E21" s="274"/>
      <c r="F21" s="271"/>
      <c r="G21" s="116">
        <v>6</v>
      </c>
      <c r="H21" s="116"/>
      <c r="I21" s="259"/>
      <c r="J21" s="268"/>
      <c r="K21" s="249"/>
      <c r="L21" s="344"/>
      <c r="M21" s="369"/>
      <c r="N21" s="371"/>
      <c r="P21" s="367"/>
    </row>
    <row r="22" spans="2:16" ht="26.25" customHeight="1" x14ac:dyDescent="0.3">
      <c r="B22" s="252"/>
      <c r="C22" s="422"/>
      <c r="D22" s="262"/>
      <c r="E22" s="274"/>
      <c r="F22" s="271"/>
      <c r="G22" s="116">
        <v>7</v>
      </c>
      <c r="H22" s="116"/>
      <c r="I22" s="259"/>
      <c r="J22" s="268"/>
      <c r="K22" s="249"/>
      <c r="L22" s="344"/>
      <c r="M22" s="369"/>
      <c r="N22" s="371"/>
      <c r="P22" s="367"/>
    </row>
    <row r="23" spans="2:16" ht="26.25" customHeight="1" thickBot="1" x14ac:dyDescent="0.35">
      <c r="B23" s="253"/>
      <c r="C23" s="423"/>
      <c r="D23" s="263"/>
      <c r="E23" s="275"/>
      <c r="F23" s="272"/>
      <c r="G23" s="121">
        <v>8</v>
      </c>
      <c r="H23" s="121"/>
      <c r="I23" s="260"/>
      <c r="J23" s="269"/>
      <c r="K23" s="250"/>
      <c r="L23" s="344"/>
      <c r="M23" s="369"/>
      <c r="N23" s="371"/>
      <c r="P23" s="367"/>
    </row>
    <row r="24" spans="2:16" ht="28.5" customHeight="1" x14ac:dyDescent="0.3">
      <c r="B24" s="415" t="str">
        <f>+LEFT(C24,3)</f>
        <v>6.2</v>
      </c>
      <c r="C24" s="375" t="s">
        <v>179</v>
      </c>
      <c r="D24" s="261" t="s">
        <v>180</v>
      </c>
      <c r="E24" s="273" t="s">
        <v>532</v>
      </c>
      <c r="F24" s="270">
        <v>3</v>
      </c>
      <c r="G24" s="122">
        <v>1</v>
      </c>
      <c r="H24" s="183" t="s">
        <v>533</v>
      </c>
      <c r="I24" s="258" t="s">
        <v>539</v>
      </c>
      <c r="J24" s="270">
        <v>3</v>
      </c>
      <c r="K24" s="325"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344">
        <f>+IF(K24="",75,IF(K24="Deficiencia de control mayor (diseño y ejecución)",80,IF(K24="Deficiencia de control (diseño o ejecución)",100,IF(K24="Oportunidad de mejora",120,140))))</f>
        <v>140</v>
      </c>
      <c r="M24" s="369">
        <v>1.8895999999999999</v>
      </c>
      <c r="N24" s="371">
        <f>+L24+M24</f>
        <v>141.8896</v>
      </c>
      <c r="O24" s="372"/>
      <c r="P24" s="367"/>
    </row>
    <row r="25" spans="2:16" ht="39.75" customHeight="1" x14ac:dyDescent="0.3">
      <c r="B25" s="416"/>
      <c r="C25" s="376"/>
      <c r="D25" s="262"/>
      <c r="E25" s="274"/>
      <c r="F25" s="271"/>
      <c r="G25" s="116">
        <v>2</v>
      </c>
      <c r="H25" s="184" t="s">
        <v>534</v>
      </c>
      <c r="I25" s="259"/>
      <c r="J25" s="271"/>
      <c r="K25" s="249"/>
      <c r="L25" s="344"/>
      <c r="M25" s="369"/>
      <c r="N25" s="371"/>
      <c r="O25" s="372"/>
      <c r="P25" s="367"/>
    </row>
    <row r="26" spans="2:16" ht="33" customHeight="1" x14ac:dyDescent="0.3">
      <c r="B26" s="416"/>
      <c r="C26" s="376"/>
      <c r="D26" s="262"/>
      <c r="E26" s="274"/>
      <c r="F26" s="271"/>
      <c r="G26" s="116">
        <v>3</v>
      </c>
      <c r="H26" s="184" t="s">
        <v>535</v>
      </c>
      <c r="I26" s="259"/>
      <c r="J26" s="271"/>
      <c r="K26" s="249"/>
      <c r="L26" s="344"/>
      <c r="M26" s="369"/>
      <c r="N26" s="371"/>
      <c r="O26" s="372"/>
      <c r="P26" s="367"/>
    </row>
    <row r="27" spans="2:16" ht="40.5" customHeight="1" x14ac:dyDescent="0.3">
      <c r="B27" s="416"/>
      <c r="C27" s="376"/>
      <c r="D27" s="262"/>
      <c r="E27" s="274"/>
      <c r="F27" s="271"/>
      <c r="G27" s="116">
        <v>4</v>
      </c>
      <c r="H27" s="184" t="s">
        <v>536</v>
      </c>
      <c r="I27" s="259"/>
      <c r="J27" s="271"/>
      <c r="K27" s="249"/>
      <c r="L27" s="344"/>
      <c r="M27" s="369"/>
      <c r="N27" s="371"/>
      <c r="O27" s="372"/>
      <c r="P27" s="367"/>
    </row>
    <row r="28" spans="2:16" ht="48" customHeight="1" x14ac:dyDescent="0.3">
      <c r="B28" s="416"/>
      <c r="C28" s="376"/>
      <c r="D28" s="262"/>
      <c r="E28" s="274"/>
      <c r="F28" s="271"/>
      <c r="G28" s="116">
        <v>5</v>
      </c>
      <c r="H28" s="184" t="s">
        <v>537</v>
      </c>
      <c r="I28" s="259"/>
      <c r="J28" s="271"/>
      <c r="K28" s="249"/>
      <c r="L28" s="344"/>
      <c r="M28" s="369"/>
      <c r="N28" s="371"/>
      <c r="O28" s="372"/>
      <c r="P28" s="367"/>
    </row>
    <row r="29" spans="2:16" ht="42" customHeight="1" x14ac:dyDescent="0.3">
      <c r="B29" s="416"/>
      <c r="C29" s="376"/>
      <c r="D29" s="262"/>
      <c r="E29" s="274"/>
      <c r="F29" s="271"/>
      <c r="G29" s="116">
        <v>6</v>
      </c>
      <c r="H29" s="184" t="s">
        <v>538</v>
      </c>
      <c r="I29" s="259"/>
      <c r="J29" s="271"/>
      <c r="K29" s="249"/>
      <c r="L29" s="344"/>
      <c r="M29" s="369"/>
      <c r="N29" s="371"/>
      <c r="O29" s="372"/>
      <c r="P29" s="367"/>
    </row>
    <row r="30" spans="2:16" ht="22.5" customHeight="1" x14ac:dyDescent="0.3">
      <c r="B30" s="416"/>
      <c r="C30" s="376"/>
      <c r="D30" s="262"/>
      <c r="E30" s="274"/>
      <c r="F30" s="271"/>
      <c r="G30" s="116">
        <v>7</v>
      </c>
      <c r="H30" s="116"/>
      <c r="I30" s="259"/>
      <c r="J30" s="271"/>
      <c r="K30" s="249"/>
      <c r="L30" s="344"/>
      <c r="M30" s="369"/>
      <c r="N30" s="371"/>
      <c r="O30" s="372"/>
      <c r="P30" s="367"/>
    </row>
    <row r="31" spans="2:16" ht="22.5" customHeight="1" thickBot="1" x14ac:dyDescent="0.35">
      <c r="B31" s="417"/>
      <c r="C31" s="377"/>
      <c r="D31" s="263"/>
      <c r="E31" s="275"/>
      <c r="F31" s="272"/>
      <c r="G31" s="121">
        <v>8</v>
      </c>
      <c r="H31" s="121"/>
      <c r="I31" s="260"/>
      <c r="J31" s="272"/>
      <c r="K31" s="250"/>
      <c r="L31" s="344"/>
      <c r="M31" s="369"/>
      <c r="N31" s="371"/>
      <c r="O31" s="372"/>
      <c r="P31" s="367"/>
    </row>
    <row r="32" spans="2:16" ht="22.5" customHeight="1" x14ac:dyDescent="0.3">
      <c r="B32" s="375" t="str">
        <f>+LEFT(C32,3)</f>
        <v>6.3</v>
      </c>
      <c r="C32" s="375" t="s">
        <v>181</v>
      </c>
      <c r="D32" s="261" t="s">
        <v>182</v>
      </c>
      <c r="E32" s="273" t="s">
        <v>540</v>
      </c>
      <c r="F32" s="270">
        <v>1</v>
      </c>
      <c r="G32" s="122">
        <v>1</v>
      </c>
      <c r="H32" s="180" t="s">
        <v>541</v>
      </c>
      <c r="I32" s="258" t="s">
        <v>544</v>
      </c>
      <c r="J32" s="270">
        <v>3</v>
      </c>
      <c r="K32" s="325" t="str">
        <f>+IF(OR(ISBLANK(F32),ISBLANK(J32)),"",IF(OR(AND(F32=1,J32=1),AND(F32=1,J32=2),AND(F32=1,J32=3)),"Deficiencia de control mayor (diseño y ejecución)",IF(OR(AND(F32=2,J32=2),AND(F32=3,J32=1),AND(F32=3,J32=2),AND(F32=2,J32=1)),"Deficiencia de control (diseño o ejecución)",IF(AND(F32=2,J32=3),"Oportunidad de mejora","Mantenimiento del control"))))</f>
        <v>Deficiencia de control mayor (diseño y ejecución)</v>
      </c>
      <c r="L32" s="344">
        <f>+IF(K32="",75,IF(K32="Deficiencia de control mayor (diseño y ejecución)",80,IF(K32="Deficiencia de control (diseño o ejecución)",100,IF(K32="Oportunidad de mejora",120,140))))</f>
        <v>80</v>
      </c>
      <c r="M32" s="369">
        <v>1.9754</v>
      </c>
      <c r="N32" s="371">
        <f>+L32+M32</f>
        <v>81.975399999999993</v>
      </c>
      <c r="O32" s="372"/>
      <c r="P32" s="367"/>
    </row>
    <row r="33" spans="2:16" ht="45" customHeight="1" x14ac:dyDescent="0.3">
      <c r="B33" s="376"/>
      <c r="C33" s="376"/>
      <c r="D33" s="262"/>
      <c r="E33" s="274"/>
      <c r="F33" s="271"/>
      <c r="G33" s="116">
        <v>2</v>
      </c>
      <c r="H33" s="184" t="s">
        <v>542</v>
      </c>
      <c r="I33" s="259"/>
      <c r="J33" s="271"/>
      <c r="K33" s="249"/>
      <c r="L33" s="344"/>
      <c r="M33" s="369"/>
      <c r="N33" s="371"/>
      <c r="O33" s="372"/>
      <c r="P33" s="367"/>
    </row>
    <row r="34" spans="2:16" ht="75" customHeight="1" x14ac:dyDescent="0.3">
      <c r="B34" s="376"/>
      <c r="C34" s="376"/>
      <c r="D34" s="262"/>
      <c r="E34" s="274"/>
      <c r="F34" s="271"/>
      <c r="G34" s="116">
        <v>3</v>
      </c>
      <c r="H34" s="184" t="s">
        <v>543</v>
      </c>
      <c r="I34" s="259"/>
      <c r="J34" s="271"/>
      <c r="K34" s="249"/>
      <c r="L34" s="344"/>
      <c r="M34" s="369"/>
      <c r="N34" s="371"/>
      <c r="O34" s="372"/>
      <c r="P34" s="367"/>
    </row>
    <row r="35" spans="2:16" ht="22.5" customHeight="1" x14ac:dyDescent="0.3">
      <c r="B35" s="376"/>
      <c r="C35" s="376"/>
      <c r="D35" s="262"/>
      <c r="E35" s="274"/>
      <c r="F35" s="271"/>
      <c r="G35" s="116">
        <v>4</v>
      </c>
      <c r="H35" s="181"/>
      <c r="I35" s="259"/>
      <c r="J35" s="271"/>
      <c r="K35" s="249"/>
      <c r="L35" s="344"/>
      <c r="M35" s="369"/>
      <c r="N35" s="371"/>
      <c r="O35" s="372"/>
      <c r="P35" s="367"/>
    </row>
    <row r="36" spans="2:16" ht="22.5" customHeight="1" x14ac:dyDescent="0.3">
      <c r="B36" s="376"/>
      <c r="C36" s="376"/>
      <c r="D36" s="262"/>
      <c r="E36" s="274"/>
      <c r="F36" s="271"/>
      <c r="G36" s="116">
        <v>5</v>
      </c>
      <c r="H36" s="181"/>
      <c r="I36" s="259"/>
      <c r="J36" s="271"/>
      <c r="K36" s="249"/>
      <c r="L36" s="344"/>
      <c r="M36" s="369"/>
      <c r="N36" s="371"/>
      <c r="O36" s="372"/>
      <c r="P36" s="367"/>
    </row>
    <row r="37" spans="2:16" ht="22.5" customHeight="1" x14ac:dyDescent="0.3">
      <c r="B37" s="376"/>
      <c r="C37" s="376"/>
      <c r="D37" s="262"/>
      <c r="E37" s="274"/>
      <c r="F37" s="271"/>
      <c r="G37" s="116">
        <v>6</v>
      </c>
      <c r="H37" s="181"/>
      <c r="I37" s="259"/>
      <c r="J37" s="271"/>
      <c r="K37" s="249"/>
      <c r="L37" s="344"/>
      <c r="M37" s="369"/>
      <c r="N37" s="371"/>
      <c r="O37" s="372"/>
      <c r="P37" s="367"/>
    </row>
    <row r="38" spans="2:16" ht="22.5" customHeight="1" x14ac:dyDescent="0.3">
      <c r="B38" s="376"/>
      <c r="C38" s="376"/>
      <c r="D38" s="262"/>
      <c r="E38" s="274"/>
      <c r="F38" s="271"/>
      <c r="G38" s="116">
        <v>7</v>
      </c>
      <c r="H38" s="181"/>
      <c r="I38" s="259"/>
      <c r="J38" s="271"/>
      <c r="K38" s="249"/>
      <c r="L38" s="344"/>
      <c r="M38" s="369"/>
      <c r="N38" s="371"/>
      <c r="O38" s="372"/>
      <c r="P38" s="367"/>
    </row>
    <row r="39" spans="2:16" ht="22.5" customHeight="1" thickBot="1" x14ac:dyDescent="0.35">
      <c r="B39" s="377"/>
      <c r="C39" s="377"/>
      <c r="D39" s="263"/>
      <c r="E39" s="275"/>
      <c r="F39" s="272"/>
      <c r="G39" s="121">
        <v>8</v>
      </c>
      <c r="H39" s="182"/>
      <c r="I39" s="260"/>
      <c r="J39" s="272"/>
      <c r="K39" s="250"/>
      <c r="L39" s="344"/>
      <c r="M39" s="369"/>
      <c r="N39" s="371"/>
      <c r="O39" s="372"/>
      <c r="P39" s="367"/>
    </row>
    <row r="40" spans="2:16" ht="22.5" customHeight="1" x14ac:dyDescent="0.3">
      <c r="B40" s="390"/>
      <c r="C40" s="390" t="s">
        <v>183</v>
      </c>
      <c r="D40" s="396" t="s">
        <v>8</v>
      </c>
      <c r="E40" s="363" t="s">
        <v>174</v>
      </c>
      <c r="F40" s="378" t="s">
        <v>175</v>
      </c>
      <c r="G40" s="399" t="s">
        <v>115</v>
      </c>
      <c r="H40" s="400"/>
      <c r="I40" s="400"/>
      <c r="J40" s="378" t="s">
        <v>176</v>
      </c>
      <c r="K40" s="411" t="s">
        <v>135</v>
      </c>
      <c r="L40" s="373"/>
      <c r="M40" s="373"/>
      <c r="N40" s="419"/>
      <c r="O40" s="370"/>
      <c r="P40" s="368"/>
    </row>
    <row r="41" spans="2:16" ht="22.5" customHeight="1" x14ac:dyDescent="0.3">
      <c r="B41" s="391"/>
      <c r="C41" s="391"/>
      <c r="D41" s="397"/>
      <c r="E41" s="384"/>
      <c r="F41" s="378"/>
      <c r="G41" s="386" t="s">
        <v>13</v>
      </c>
      <c r="H41" s="363" t="s">
        <v>15</v>
      </c>
      <c r="I41" s="363" t="s">
        <v>17</v>
      </c>
      <c r="J41" s="378"/>
      <c r="K41" s="411"/>
      <c r="L41" s="373"/>
      <c r="M41" s="373"/>
      <c r="N41" s="419"/>
      <c r="O41" s="370"/>
      <c r="P41" s="368"/>
    </row>
    <row r="42" spans="2:16" ht="91.5" customHeight="1" thickBot="1" x14ac:dyDescent="0.35">
      <c r="B42" s="392"/>
      <c r="C42" s="392"/>
      <c r="D42" s="398"/>
      <c r="E42" s="385"/>
      <c r="F42" s="379"/>
      <c r="G42" s="387"/>
      <c r="H42" s="364"/>
      <c r="I42" s="364"/>
      <c r="J42" s="379"/>
      <c r="K42" s="412"/>
      <c r="L42" s="373"/>
      <c r="M42" s="373"/>
      <c r="N42" s="419"/>
      <c r="O42" s="370"/>
      <c r="P42" s="368"/>
    </row>
    <row r="43" spans="2:16" ht="45" customHeight="1" x14ac:dyDescent="0.3">
      <c r="B43" s="415" t="str">
        <f>+LEFT(C43,3)</f>
        <v>7.1</v>
      </c>
      <c r="C43" s="380" t="s">
        <v>184</v>
      </c>
      <c r="D43" s="404" t="s">
        <v>178</v>
      </c>
      <c r="E43" s="273" t="s">
        <v>545</v>
      </c>
      <c r="F43" s="270">
        <v>1</v>
      </c>
      <c r="G43" s="122">
        <v>1</v>
      </c>
      <c r="H43" s="183" t="s">
        <v>546</v>
      </c>
      <c r="I43" s="401" t="s">
        <v>550</v>
      </c>
      <c r="J43" s="270">
        <v>3</v>
      </c>
      <c r="K43" s="325" t="str">
        <f>+IF(OR(ISBLANK(F43),ISBLANK(J43)),"",IF(OR(AND(F43=1,J43=1),AND(F43=1,J43=2),AND(F43=1,J43=3)),"Deficiencia de control mayor (diseño y ejecución)",IF(OR(AND(F43=2,J43=2),AND(F43=3,J43=1),AND(F43=3,J43=2),AND(F43=2,J43=1)),"Deficiencia de control (diseño o ejecución)",IF(AND(F43=2,J43=3),"Oportunidad de mejora","Mantenimiento del control"))))</f>
        <v>Deficiencia de control mayor (diseño y ejecución)</v>
      </c>
      <c r="L43" s="344">
        <f>+IF(K43="",75,IF(K43="Deficiencia de control mayor (diseño y ejecución)",80,IF(K43="Deficiencia de control (diseño o ejecución)",100,IF(K43="Oportunidad de mejora",120,140))))</f>
        <v>80</v>
      </c>
      <c r="M43" s="369">
        <v>2.0895999999999999</v>
      </c>
      <c r="N43" s="371">
        <f>+L43+M43</f>
        <v>82.089600000000004</v>
      </c>
      <c r="O43" s="372"/>
      <c r="P43" s="367"/>
    </row>
    <row r="44" spans="2:16" ht="22.5" customHeight="1" x14ac:dyDescent="0.3">
      <c r="B44" s="416"/>
      <c r="C44" s="381"/>
      <c r="D44" s="405"/>
      <c r="E44" s="274"/>
      <c r="F44" s="271"/>
      <c r="G44" s="116">
        <v>2</v>
      </c>
      <c r="H44" s="184" t="s">
        <v>547</v>
      </c>
      <c r="I44" s="402"/>
      <c r="J44" s="271"/>
      <c r="K44" s="249"/>
      <c r="L44" s="344"/>
      <c r="M44" s="369"/>
      <c r="N44" s="371"/>
      <c r="O44" s="372"/>
      <c r="P44" s="367"/>
    </row>
    <row r="45" spans="2:16" ht="22.5" customHeight="1" x14ac:dyDescent="0.3">
      <c r="B45" s="416"/>
      <c r="C45" s="381"/>
      <c r="D45" s="405"/>
      <c r="E45" s="274"/>
      <c r="F45" s="271"/>
      <c r="G45" s="116">
        <v>3</v>
      </c>
      <c r="H45" s="181" t="s">
        <v>548</v>
      </c>
      <c r="I45" s="402"/>
      <c r="J45" s="271"/>
      <c r="K45" s="249"/>
      <c r="L45" s="344"/>
      <c r="M45" s="369"/>
      <c r="N45" s="371"/>
      <c r="O45" s="372"/>
      <c r="P45" s="367"/>
    </row>
    <row r="46" spans="2:16" ht="22.5" customHeight="1" x14ac:dyDescent="0.3">
      <c r="B46" s="416"/>
      <c r="C46" s="381"/>
      <c r="D46" s="405"/>
      <c r="E46" s="274"/>
      <c r="F46" s="271"/>
      <c r="G46" s="116">
        <v>4</v>
      </c>
      <c r="H46" s="181" t="s">
        <v>549</v>
      </c>
      <c r="I46" s="402"/>
      <c r="J46" s="271"/>
      <c r="K46" s="249"/>
      <c r="L46" s="344"/>
      <c r="M46" s="369"/>
      <c r="N46" s="371"/>
      <c r="O46" s="372"/>
      <c r="P46" s="367"/>
    </row>
    <row r="47" spans="2:16" ht="22.5" customHeight="1" x14ac:dyDescent="0.3">
      <c r="B47" s="416"/>
      <c r="C47" s="381"/>
      <c r="D47" s="405"/>
      <c r="E47" s="274"/>
      <c r="F47" s="271"/>
      <c r="G47" s="116">
        <v>5</v>
      </c>
      <c r="H47" s="181"/>
      <c r="I47" s="402"/>
      <c r="J47" s="271"/>
      <c r="K47" s="249"/>
      <c r="L47" s="344"/>
      <c r="M47" s="369"/>
      <c r="N47" s="371"/>
      <c r="O47" s="372"/>
      <c r="P47" s="367"/>
    </row>
    <row r="48" spans="2:16" ht="22.5" customHeight="1" x14ac:dyDescent="0.3">
      <c r="B48" s="416"/>
      <c r="C48" s="381"/>
      <c r="D48" s="405"/>
      <c r="E48" s="274"/>
      <c r="F48" s="271"/>
      <c r="G48" s="116">
        <v>6</v>
      </c>
      <c r="H48" s="181"/>
      <c r="I48" s="402"/>
      <c r="J48" s="271"/>
      <c r="K48" s="249"/>
      <c r="L48" s="344"/>
      <c r="M48" s="369"/>
      <c r="N48" s="371"/>
      <c r="O48" s="372"/>
      <c r="P48" s="367"/>
    </row>
    <row r="49" spans="2:16" ht="22.5" customHeight="1" x14ac:dyDescent="0.3">
      <c r="B49" s="416"/>
      <c r="C49" s="381"/>
      <c r="D49" s="405"/>
      <c r="E49" s="274"/>
      <c r="F49" s="271"/>
      <c r="G49" s="116">
        <v>7</v>
      </c>
      <c r="H49" s="181"/>
      <c r="I49" s="402"/>
      <c r="J49" s="271"/>
      <c r="K49" s="249"/>
      <c r="L49" s="344"/>
      <c r="M49" s="369"/>
      <c r="N49" s="371"/>
      <c r="O49" s="372"/>
      <c r="P49" s="367"/>
    </row>
    <row r="50" spans="2:16" ht="22.5" customHeight="1" thickBot="1" x14ac:dyDescent="0.35">
      <c r="B50" s="417"/>
      <c r="C50" s="382"/>
      <c r="D50" s="406"/>
      <c r="E50" s="275"/>
      <c r="F50" s="272"/>
      <c r="G50" s="121">
        <v>8</v>
      </c>
      <c r="H50" s="182"/>
      <c r="I50" s="403"/>
      <c r="J50" s="272"/>
      <c r="K50" s="250"/>
      <c r="L50" s="344"/>
      <c r="M50" s="369"/>
      <c r="N50" s="371"/>
      <c r="O50" s="372"/>
      <c r="P50" s="367"/>
    </row>
    <row r="51" spans="2:16" ht="84.75" customHeight="1" x14ac:dyDescent="0.3">
      <c r="B51" s="415" t="str">
        <f>+LEFT(C51,3)</f>
        <v>7.2</v>
      </c>
      <c r="C51" s="375" t="s">
        <v>185</v>
      </c>
      <c r="D51" s="261" t="s">
        <v>186</v>
      </c>
      <c r="E51" s="273" t="s">
        <v>551</v>
      </c>
      <c r="F51" s="270">
        <v>1</v>
      </c>
      <c r="G51" s="122">
        <v>1</v>
      </c>
      <c r="H51" s="183" t="s">
        <v>552</v>
      </c>
      <c r="I51" s="254" t="s">
        <v>555</v>
      </c>
      <c r="J51" s="270">
        <v>3</v>
      </c>
      <c r="K51" s="325" t="str">
        <f>+IF(OR(ISBLANK(F51),ISBLANK(J51)),"",IF(OR(AND(F51=1,J51=1),AND(F51=1,J51=2),AND(F51=1,J51=3)),"Deficiencia de control mayor (diseño y ejecución)",IF(OR(AND(F51=2,J51=2),AND(F51=3,J51=1),AND(F51=3,J51=2),AND(F51=2,J51=1)),"Deficiencia de control (diseño o ejecución)",IF(AND(F51=2,J51=3),"Oportunidad de mejora","Mantenimiento del control"))))</f>
        <v>Deficiencia de control mayor (diseño y ejecución)</v>
      </c>
      <c r="L51" s="344">
        <f>+IF(K51="",75,IF(K51="Deficiencia de control mayor (diseño y ejecución)",80,IF(K51="Deficiencia de control (diseño o ejecución)",100,IF(K51="Oportunidad de mejora",120,140))))</f>
        <v>80</v>
      </c>
      <c r="M51" s="369">
        <v>2.1456</v>
      </c>
      <c r="N51" s="371">
        <f>+L51+M51</f>
        <v>82.145600000000002</v>
      </c>
      <c r="O51" s="372"/>
      <c r="P51" s="367"/>
    </row>
    <row r="52" spans="2:16" ht="38.25" customHeight="1" x14ac:dyDescent="0.3">
      <c r="B52" s="416"/>
      <c r="C52" s="376"/>
      <c r="D52" s="262"/>
      <c r="E52" s="274"/>
      <c r="F52" s="271"/>
      <c r="G52" s="116">
        <v>2</v>
      </c>
      <c r="H52" s="181" t="s">
        <v>553</v>
      </c>
      <c r="I52" s="246"/>
      <c r="J52" s="271"/>
      <c r="K52" s="249"/>
      <c r="L52" s="344"/>
      <c r="M52" s="369"/>
      <c r="N52" s="371"/>
      <c r="O52" s="372"/>
      <c r="P52" s="367"/>
    </row>
    <row r="53" spans="2:16" ht="38.25" customHeight="1" x14ac:dyDescent="0.3">
      <c r="B53" s="416"/>
      <c r="C53" s="376"/>
      <c r="D53" s="262"/>
      <c r="E53" s="274"/>
      <c r="F53" s="271"/>
      <c r="G53" s="116">
        <v>3</v>
      </c>
      <c r="H53" s="181" t="s">
        <v>554</v>
      </c>
      <c r="I53" s="246"/>
      <c r="J53" s="271"/>
      <c r="K53" s="249"/>
      <c r="L53" s="344"/>
      <c r="M53" s="369"/>
      <c r="N53" s="371"/>
      <c r="O53" s="372"/>
      <c r="P53" s="367"/>
    </row>
    <row r="54" spans="2:16" ht="38.25" customHeight="1" x14ac:dyDescent="0.3">
      <c r="B54" s="416"/>
      <c r="C54" s="376"/>
      <c r="D54" s="262"/>
      <c r="E54" s="274"/>
      <c r="F54" s="271"/>
      <c r="G54" s="116">
        <v>4</v>
      </c>
      <c r="H54" s="116"/>
      <c r="I54" s="246"/>
      <c r="J54" s="271"/>
      <c r="K54" s="249"/>
      <c r="L54" s="344"/>
      <c r="M54" s="369"/>
      <c r="N54" s="371"/>
      <c r="O54" s="372"/>
      <c r="P54" s="367"/>
    </row>
    <row r="55" spans="2:16" ht="38.25" customHeight="1" x14ac:dyDescent="0.3">
      <c r="B55" s="416"/>
      <c r="C55" s="376"/>
      <c r="D55" s="262"/>
      <c r="E55" s="274"/>
      <c r="F55" s="271"/>
      <c r="G55" s="116">
        <v>5</v>
      </c>
      <c r="H55" s="116"/>
      <c r="I55" s="246"/>
      <c r="J55" s="271"/>
      <c r="K55" s="249"/>
      <c r="L55" s="344"/>
      <c r="M55" s="369"/>
      <c r="N55" s="371"/>
      <c r="O55" s="372"/>
      <c r="P55" s="367"/>
    </row>
    <row r="56" spans="2:16" ht="38.25" customHeight="1" x14ac:dyDescent="0.3">
      <c r="B56" s="416"/>
      <c r="C56" s="376"/>
      <c r="D56" s="262"/>
      <c r="E56" s="274"/>
      <c r="F56" s="271"/>
      <c r="G56" s="116">
        <v>6</v>
      </c>
      <c r="H56" s="116"/>
      <c r="I56" s="246"/>
      <c r="J56" s="271"/>
      <c r="K56" s="249"/>
      <c r="L56" s="344"/>
      <c r="M56" s="369"/>
      <c r="N56" s="371"/>
      <c r="O56" s="372"/>
      <c r="P56" s="367"/>
    </row>
    <row r="57" spans="2:16" ht="38.25" customHeight="1" x14ac:dyDescent="0.3">
      <c r="B57" s="416"/>
      <c r="C57" s="376"/>
      <c r="D57" s="262"/>
      <c r="E57" s="274"/>
      <c r="F57" s="271"/>
      <c r="G57" s="116">
        <v>7</v>
      </c>
      <c r="H57" s="116"/>
      <c r="I57" s="246"/>
      <c r="J57" s="271"/>
      <c r="K57" s="249"/>
      <c r="L57" s="344"/>
      <c r="M57" s="369"/>
      <c r="N57" s="371"/>
      <c r="O57" s="372"/>
      <c r="P57" s="367"/>
    </row>
    <row r="58" spans="2:16" ht="38.25" customHeight="1" thickBot="1" x14ac:dyDescent="0.35">
      <c r="B58" s="417"/>
      <c r="C58" s="377"/>
      <c r="D58" s="263"/>
      <c r="E58" s="275"/>
      <c r="F58" s="272"/>
      <c r="G58" s="121">
        <v>8</v>
      </c>
      <c r="H58" s="121"/>
      <c r="I58" s="247"/>
      <c r="J58" s="272"/>
      <c r="K58" s="250"/>
      <c r="L58" s="344"/>
      <c r="M58" s="369"/>
      <c r="N58" s="371"/>
      <c r="O58" s="372"/>
      <c r="P58" s="367"/>
    </row>
    <row r="59" spans="2:16" ht="27" customHeight="1" x14ac:dyDescent="0.3">
      <c r="B59" s="415" t="str">
        <f>+LEFT(C59,3)</f>
        <v>7.3</v>
      </c>
      <c r="C59" s="375" t="s">
        <v>187</v>
      </c>
      <c r="D59" s="261" t="s">
        <v>186</v>
      </c>
      <c r="E59" s="273" t="s">
        <v>556</v>
      </c>
      <c r="F59" s="270">
        <v>1</v>
      </c>
      <c r="G59" s="122">
        <v>1</v>
      </c>
      <c r="H59" s="180" t="s">
        <v>557</v>
      </c>
      <c r="I59" s="258" t="s">
        <v>552</v>
      </c>
      <c r="J59" s="270">
        <v>3</v>
      </c>
      <c r="K59" s="325" t="str">
        <f>+IF(OR(ISBLANK(F59),ISBLANK(J59)),"",IF(OR(AND(F59=1,J59=1),AND(F59=1,J59=2),AND(F59=1,J59=3)),"Deficiencia de control mayor (diseño y ejecución)",IF(OR(AND(F59=2,J59=2),AND(F59=3,J59=1),AND(F59=3,J59=2),AND(F59=2,J59=1)),"Deficiencia de control (diseño o ejecución)",IF(AND(F59=2,J59=3),"Oportunidad de mejora","Mantenimiento del control"))))</f>
        <v>Deficiencia de control mayor (diseño y ejecución)</v>
      </c>
      <c r="L59" s="344">
        <f>+IF(K59="",75,IF(K59="Deficiencia de control mayor (diseño y ejecución)",80,IF(K59="Deficiencia de control (diseño o ejecución)",100,IF(K59="Oportunidad de mejora",120,140))))</f>
        <v>80</v>
      </c>
      <c r="M59" s="369">
        <v>2.2364999999999999</v>
      </c>
      <c r="N59" s="371">
        <f>+L59+M59</f>
        <v>82.236500000000007</v>
      </c>
      <c r="O59" s="372"/>
      <c r="P59" s="367"/>
    </row>
    <row r="60" spans="2:16" ht="27" customHeight="1" x14ac:dyDescent="0.3">
      <c r="B60" s="416"/>
      <c r="C60" s="376"/>
      <c r="D60" s="262"/>
      <c r="E60" s="274"/>
      <c r="F60" s="271"/>
      <c r="G60" s="116">
        <v>2</v>
      </c>
      <c r="H60" s="181" t="s">
        <v>558</v>
      </c>
      <c r="I60" s="259"/>
      <c r="J60" s="271"/>
      <c r="K60" s="249"/>
      <c r="L60" s="344"/>
      <c r="M60" s="369"/>
      <c r="N60" s="371"/>
      <c r="O60" s="372"/>
      <c r="P60" s="367"/>
    </row>
    <row r="61" spans="2:16" ht="27" customHeight="1" x14ac:dyDescent="0.3">
      <c r="B61" s="416"/>
      <c r="C61" s="376"/>
      <c r="D61" s="262"/>
      <c r="E61" s="274"/>
      <c r="F61" s="271"/>
      <c r="G61" s="116">
        <v>3</v>
      </c>
      <c r="H61" s="181" t="s">
        <v>559</v>
      </c>
      <c r="I61" s="259"/>
      <c r="J61" s="271"/>
      <c r="K61" s="249"/>
      <c r="L61" s="344"/>
      <c r="M61" s="369"/>
      <c r="N61" s="371"/>
      <c r="O61" s="372"/>
      <c r="P61" s="367"/>
    </row>
    <row r="62" spans="2:16" ht="27" customHeight="1" x14ac:dyDescent="0.3">
      <c r="B62" s="416"/>
      <c r="C62" s="376"/>
      <c r="D62" s="262"/>
      <c r="E62" s="274"/>
      <c r="F62" s="271"/>
      <c r="G62" s="116">
        <v>4</v>
      </c>
      <c r="H62" s="181" t="s">
        <v>560</v>
      </c>
      <c r="I62" s="259"/>
      <c r="J62" s="271"/>
      <c r="K62" s="249"/>
      <c r="L62" s="344"/>
      <c r="M62" s="369"/>
      <c r="N62" s="371"/>
      <c r="O62" s="372"/>
      <c r="P62" s="367"/>
    </row>
    <row r="63" spans="2:16" ht="27" customHeight="1" x14ac:dyDescent="0.3">
      <c r="B63" s="416"/>
      <c r="C63" s="376"/>
      <c r="D63" s="262"/>
      <c r="E63" s="274"/>
      <c r="F63" s="271"/>
      <c r="G63" s="116">
        <v>5</v>
      </c>
      <c r="H63" s="181"/>
      <c r="I63" s="259"/>
      <c r="J63" s="271"/>
      <c r="K63" s="249"/>
      <c r="L63" s="344"/>
      <c r="M63" s="369"/>
      <c r="N63" s="371"/>
      <c r="O63" s="372"/>
      <c r="P63" s="367"/>
    </row>
    <row r="64" spans="2:16" ht="27" customHeight="1" x14ac:dyDescent="0.3">
      <c r="B64" s="416"/>
      <c r="C64" s="376"/>
      <c r="D64" s="262"/>
      <c r="E64" s="274"/>
      <c r="F64" s="271"/>
      <c r="G64" s="116">
        <v>6</v>
      </c>
      <c r="H64" s="181"/>
      <c r="I64" s="259"/>
      <c r="J64" s="271"/>
      <c r="K64" s="249"/>
      <c r="L64" s="344"/>
      <c r="M64" s="369"/>
      <c r="N64" s="371"/>
      <c r="O64" s="372"/>
      <c r="P64" s="367"/>
    </row>
    <row r="65" spans="2:16" ht="27" customHeight="1" x14ac:dyDescent="0.3">
      <c r="B65" s="416"/>
      <c r="C65" s="376"/>
      <c r="D65" s="262"/>
      <c r="E65" s="274"/>
      <c r="F65" s="271"/>
      <c r="G65" s="116">
        <v>7</v>
      </c>
      <c r="H65" s="181"/>
      <c r="I65" s="259"/>
      <c r="J65" s="271"/>
      <c r="K65" s="249"/>
      <c r="L65" s="344"/>
      <c r="M65" s="369"/>
      <c r="N65" s="371"/>
      <c r="O65" s="372"/>
      <c r="P65" s="367"/>
    </row>
    <row r="66" spans="2:16" ht="27" customHeight="1" thickBot="1" x14ac:dyDescent="0.35">
      <c r="B66" s="417"/>
      <c r="C66" s="377"/>
      <c r="D66" s="263"/>
      <c r="E66" s="275"/>
      <c r="F66" s="272"/>
      <c r="G66" s="121">
        <v>8</v>
      </c>
      <c r="H66" s="182"/>
      <c r="I66" s="260"/>
      <c r="J66" s="272"/>
      <c r="K66" s="250"/>
      <c r="L66" s="344"/>
      <c r="M66" s="369"/>
      <c r="N66" s="371"/>
      <c r="O66" s="372"/>
      <c r="P66" s="367"/>
    </row>
    <row r="67" spans="2:16" ht="27" customHeight="1" x14ac:dyDescent="0.3">
      <c r="B67" s="415" t="str">
        <f>+LEFT(C67,3)</f>
        <v>7.4</v>
      </c>
      <c r="C67" s="375" t="s">
        <v>188</v>
      </c>
      <c r="D67" s="261" t="s">
        <v>189</v>
      </c>
      <c r="E67" s="273" t="s">
        <v>561</v>
      </c>
      <c r="F67" s="270">
        <v>1</v>
      </c>
      <c r="G67" s="122">
        <v>1</v>
      </c>
      <c r="H67" s="183" t="s">
        <v>562</v>
      </c>
      <c r="I67" s="258" t="s">
        <v>565</v>
      </c>
      <c r="J67" s="270">
        <v>3</v>
      </c>
      <c r="K67" s="325" t="str">
        <f>+IF(OR(ISBLANK(F67),ISBLANK(J67)),"",IF(OR(AND(F67=1,J67=1),AND(F67=1,J67=2),AND(F67=1,J67=3)),"Deficiencia de control mayor (diseño y ejecución)",IF(OR(AND(F67=2,J67=2),AND(F67=3,J67=1),AND(F67=3,J67=2),AND(F67=2,J67=1)),"Deficiencia de control (diseño o ejecución)",IF(AND(F67=2,J67=3),"Oportunidad de mejora","Mantenimiento del control"))))</f>
        <v>Deficiencia de control mayor (diseño y ejecución)</v>
      </c>
      <c r="L67" s="344">
        <f>+IF(K67="",75,IF(K67="Deficiencia de control mayor (diseño y ejecución)",80,IF(K67="Deficiencia de control (diseño o ejecución)",100,IF(K67="Oportunidad de mejora",120,140))))</f>
        <v>80</v>
      </c>
      <c r="M67" s="369">
        <v>2.3896000000000002</v>
      </c>
      <c r="N67" s="371">
        <f>+L67+M67</f>
        <v>82.389600000000002</v>
      </c>
      <c r="O67" s="372"/>
      <c r="P67" s="367"/>
    </row>
    <row r="68" spans="2:16" ht="27" customHeight="1" x14ac:dyDescent="0.3">
      <c r="B68" s="416"/>
      <c r="C68" s="376"/>
      <c r="D68" s="262"/>
      <c r="E68" s="274"/>
      <c r="F68" s="271"/>
      <c r="G68" s="116">
        <v>2</v>
      </c>
      <c r="H68" s="184" t="s">
        <v>563</v>
      </c>
      <c r="I68" s="259"/>
      <c r="J68" s="271"/>
      <c r="K68" s="249"/>
      <c r="L68" s="344"/>
      <c r="M68" s="369"/>
      <c r="N68" s="371"/>
      <c r="O68" s="372"/>
      <c r="P68" s="367"/>
    </row>
    <row r="69" spans="2:16" ht="27" customHeight="1" x14ac:dyDescent="0.3">
      <c r="B69" s="416"/>
      <c r="C69" s="376"/>
      <c r="D69" s="262"/>
      <c r="E69" s="274"/>
      <c r="F69" s="271"/>
      <c r="G69" s="116">
        <v>3</v>
      </c>
      <c r="H69" s="184" t="s">
        <v>564</v>
      </c>
      <c r="I69" s="259"/>
      <c r="J69" s="271"/>
      <c r="K69" s="249"/>
      <c r="L69" s="344"/>
      <c r="M69" s="369"/>
      <c r="N69" s="371"/>
      <c r="O69" s="372"/>
      <c r="P69" s="367"/>
    </row>
    <row r="70" spans="2:16" ht="27" customHeight="1" x14ac:dyDescent="0.3">
      <c r="B70" s="416"/>
      <c r="C70" s="376"/>
      <c r="D70" s="262"/>
      <c r="E70" s="274"/>
      <c r="F70" s="271"/>
      <c r="G70" s="116">
        <v>4</v>
      </c>
      <c r="H70" s="116"/>
      <c r="I70" s="259"/>
      <c r="J70" s="271"/>
      <c r="K70" s="249"/>
      <c r="L70" s="344"/>
      <c r="M70" s="369"/>
      <c r="N70" s="371"/>
      <c r="O70" s="372"/>
      <c r="P70" s="367"/>
    </row>
    <row r="71" spans="2:16" ht="27" customHeight="1" x14ac:dyDescent="0.3">
      <c r="B71" s="416"/>
      <c r="C71" s="376"/>
      <c r="D71" s="262"/>
      <c r="E71" s="274"/>
      <c r="F71" s="271"/>
      <c r="G71" s="116">
        <v>5</v>
      </c>
      <c r="H71" s="116"/>
      <c r="I71" s="259"/>
      <c r="J71" s="271"/>
      <c r="K71" s="249"/>
      <c r="L71" s="344"/>
      <c r="M71" s="369"/>
      <c r="N71" s="371"/>
      <c r="O71" s="372"/>
      <c r="P71" s="367"/>
    </row>
    <row r="72" spans="2:16" ht="27" customHeight="1" x14ac:dyDescent="0.3">
      <c r="B72" s="416"/>
      <c r="C72" s="376"/>
      <c r="D72" s="262"/>
      <c r="E72" s="274"/>
      <c r="F72" s="271"/>
      <c r="G72" s="116">
        <v>6</v>
      </c>
      <c r="H72" s="116"/>
      <c r="I72" s="259"/>
      <c r="J72" s="271"/>
      <c r="K72" s="249"/>
      <c r="L72" s="344"/>
      <c r="M72" s="369"/>
      <c r="N72" s="371"/>
      <c r="O72" s="372"/>
      <c r="P72" s="367"/>
    </row>
    <row r="73" spans="2:16" ht="27" customHeight="1" x14ac:dyDescent="0.3">
      <c r="B73" s="416"/>
      <c r="C73" s="376"/>
      <c r="D73" s="262"/>
      <c r="E73" s="274"/>
      <c r="F73" s="271"/>
      <c r="G73" s="116">
        <v>7</v>
      </c>
      <c r="H73" s="116"/>
      <c r="I73" s="259"/>
      <c r="J73" s="271"/>
      <c r="K73" s="249"/>
      <c r="L73" s="344"/>
      <c r="M73" s="369"/>
      <c r="N73" s="371"/>
      <c r="O73" s="372"/>
      <c r="P73" s="367"/>
    </row>
    <row r="74" spans="2:16" ht="27" customHeight="1" thickBot="1" x14ac:dyDescent="0.35">
      <c r="B74" s="417"/>
      <c r="C74" s="377"/>
      <c r="D74" s="263"/>
      <c r="E74" s="275"/>
      <c r="F74" s="272"/>
      <c r="G74" s="121">
        <v>8</v>
      </c>
      <c r="H74" s="121"/>
      <c r="I74" s="260"/>
      <c r="J74" s="272"/>
      <c r="K74" s="250"/>
      <c r="L74" s="344"/>
      <c r="M74" s="369"/>
      <c r="N74" s="371"/>
      <c r="O74" s="372"/>
      <c r="P74" s="367"/>
    </row>
    <row r="75" spans="2:16" ht="27.75" customHeight="1" x14ac:dyDescent="0.3">
      <c r="B75" s="415" t="str">
        <f>+LEFT(C75,3)</f>
        <v>7.5</v>
      </c>
      <c r="C75" s="375" t="s">
        <v>190</v>
      </c>
      <c r="D75" s="261" t="s">
        <v>191</v>
      </c>
      <c r="E75" s="273" t="s">
        <v>589</v>
      </c>
      <c r="F75" s="270">
        <v>3</v>
      </c>
      <c r="G75" s="122">
        <v>1</v>
      </c>
      <c r="H75" s="180" t="s">
        <v>566</v>
      </c>
      <c r="I75" s="258" t="s">
        <v>570</v>
      </c>
      <c r="J75" s="270">
        <v>3</v>
      </c>
      <c r="K75" s="325" t="str">
        <f>+IF(OR(ISBLANK(F75),ISBLANK(J75)),"",IF(OR(AND(F75=1,J75=1),AND(F75=1,J75=2),AND(F75=1,J75=3)),"Deficiencia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344">
        <f>+IF(K75="",75,IF(K75="Deficiencia de control mayor (diseño y ejecución)",80,IF(K75="Deficiencia de control (diseño o ejecución)",100,IF(K75="Oportunidad de mejora",120,140))))</f>
        <v>140</v>
      </c>
      <c r="M75" s="369">
        <v>2.4563000000000001</v>
      </c>
      <c r="N75" s="371">
        <f>+L75+M75</f>
        <v>142.4563</v>
      </c>
      <c r="O75" s="372"/>
      <c r="P75" s="367"/>
    </row>
    <row r="76" spans="2:16" ht="27.75" customHeight="1" x14ac:dyDescent="0.3">
      <c r="B76" s="416"/>
      <c r="C76" s="376"/>
      <c r="D76" s="262"/>
      <c r="E76" s="274"/>
      <c r="F76" s="271"/>
      <c r="G76" s="116">
        <v>2</v>
      </c>
      <c r="H76" s="181" t="s">
        <v>549</v>
      </c>
      <c r="I76" s="259"/>
      <c r="J76" s="271"/>
      <c r="K76" s="249"/>
      <c r="L76" s="344"/>
      <c r="M76" s="369"/>
      <c r="N76" s="371"/>
      <c r="O76" s="372"/>
      <c r="P76" s="367"/>
    </row>
    <row r="77" spans="2:16" ht="27.75" customHeight="1" x14ac:dyDescent="0.3">
      <c r="B77" s="416"/>
      <c r="C77" s="376"/>
      <c r="D77" s="262"/>
      <c r="E77" s="274"/>
      <c r="F77" s="271"/>
      <c r="G77" s="116">
        <v>3</v>
      </c>
      <c r="H77" s="181" t="s">
        <v>567</v>
      </c>
      <c r="I77" s="259"/>
      <c r="J77" s="271"/>
      <c r="K77" s="249"/>
      <c r="L77" s="344"/>
      <c r="M77" s="369"/>
      <c r="N77" s="371"/>
      <c r="O77" s="372"/>
      <c r="P77" s="367"/>
    </row>
    <row r="78" spans="2:16" ht="27.75" customHeight="1" x14ac:dyDescent="0.3">
      <c r="B78" s="416"/>
      <c r="C78" s="376"/>
      <c r="D78" s="262"/>
      <c r="E78" s="274"/>
      <c r="F78" s="271"/>
      <c r="G78" s="116">
        <v>4</v>
      </c>
      <c r="H78" s="181" t="s">
        <v>568</v>
      </c>
      <c r="I78" s="259"/>
      <c r="J78" s="271"/>
      <c r="K78" s="249"/>
      <c r="L78" s="344"/>
      <c r="M78" s="369"/>
      <c r="N78" s="371"/>
      <c r="O78" s="372"/>
      <c r="P78" s="367"/>
    </row>
    <row r="79" spans="2:16" ht="27.75" customHeight="1" x14ac:dyDescent="0.3">
      <c r="B79" s="416"/>
      <c r="C79" s="376"/>
      <c r="D79" s="262"/>
      <c r="E79" s="274"/>
      <c r="F79" s="271"/>
      <c r="G79" s="116">
        <v>5</v>
      </c>
      <c r="H79" s="184" t="s">
        <v>569</v>
      </c>
      <c r="I79" s="259"/>
      <c r="J79" s="271"/>
      <c r="K79" s="249"/>
      <c r="L79" s="344"/>
      <c r="M79" s="369"/>
      <c r="N79" s="371"/>
      <c r="O79" s="372"/>
      <c r="P79" s="367"/>
    </row>
    <row r="80" spans="2:16" ht="27.75" customHeight="1" x14ac:dyDescent="0.3">
      <c r="B80" s="416"/>
      <c r="C80" s="376"/>
      <c r="D80" s="262"/>
      <c r="E80" s="274"/>
      <c r="F80" s="271"/>
      <c r="G80" s="116">
        <v>6</v>
      </c>
      <c r="H80" s="181"/>
      <c r="I80" s="259"/>
      <c r="J80" s="271"/>
      <c r="K80" s="249"/>
      <c r="L80" s="344"/>
      <c r="M80" s="369"/>
      <c r="N80" s="371"/>
      <c r="O80" s="372"/>
      <c r="P80" s="367"/>
    </row>
    <row r="81" spans="2:16" ht="27.75" customHeight="1" x14ac:dyDescent="0.3">
      <c r="B81" s="416"/>
      <c r="C81" s="376"/>
      <c r="D81" s="262"/>
      <c r="E81" s="274"/>
      <c r="F81" s="271"/>
      <c r="G81" s="116">
        <v>7</v>
      </c>
      <c r="H81" s="181"/>
      <c r="I81" s="259"/>
      <c r="J81" s="271"/>
      <c r="K81" s="249"/>
      <c r="L81" s="344"/>
      <c r="M81" s="369"/>
      <c r="N81" s="371"/>
      <c r="O81" s="372"/>
      <c r="P81" s="367"/>
    </row>
    <row r="82" spans="2:16" ht="27.75" customHeight="1" thickBot="1" x14ac:dyDescent="0.35">
      <c r="B82" s="417"/>
      <c r="C82" s="377"/>
      <c r="D82" s="263"/>
      <c r="E82" s="275"/>
      <c r="F82" s="272"/>
      <c r="G82" s="121">
        <v>8</v>
      </c>
      <c r="H82" s="182"/>
      <c r="I82" s="260"/>
      <c r="J82" s="272"/>
      <c r="K82" s="250"/>
      <c r="L82" s="344"/>
      <c r="M82" s="369"/>
      <c r="N82" s="371"/>
      <c r="O82" s="372"/>
      <c r="P82" s="367"/>
    </row>
    <row r="83" spans="2:16" ht="22.5" customHeight="1" x14ac:dyDescent="0.3">
      <c r="B83" s="393"/>
      <c r="C83" s="393" t="s">
        <v>192</v>
      </c>
      <c r="D83" s="396" t="s">
        <v>8</v>
      </c>
      <c r="E83" s="363" t="s">
        <v>174</v>
      </c>
      <c r="F83" s="378" t="s">
        <v>175</v>
      </c>
      <c r="G83" s="399" t="s">
        <v>115</v>
      </c>
      <c r="H83" s="400"/>
      <c r="I83" s="400"/>
      <c r="J83" s="378" t="s">
        <v>176</v>
      </c>
      <c r="K83" s="411" t="s">
        <v>135</v>
      </c>
      <c r="L83" s="373"/>
      <c r="M83" s="373"/>
      <c r="N83" s="419"/>
      <c r="O83" s="370"/>
      <c r="P83" s="368"/>
    </row>
    <row r="84" spans="2:16" ht="22.5" customHeight="1" x14ac:dyDescent="0.3">
      <c r="B84" s="394"/>
      <c r="C84" s="394"/>
      <c r="D84" s="397"/>
      <c r="E84" s="384"/>
      <c r="F84" s="378"/>
      <c r="G84" s="386" t="s">
        <v>13</v>
      </c>
      <c r="H84" s="363" t="s">
        <v>15</v>
      </c>
      <c r="I84" s="363" t="s">
        <v>17</v>
      </c>
      <c r="J84" s="378"/>
      <c r="K84" s="411"/>
      <c r="L84" s="373"/>
      <c r="M84" s="373"/>
      <c r="N84" s="419"/>
      <c r="O84" s="370"/>
      <c r="P84" s="368"/>
    </row>
    <row r="85" spans="2:16" ht="72" customHeight="1" thickBot="1" x14ac:dyDescent="0.35">
      <c r="B85" s="395"/>
      <c r="C85" s="395"/>
      <c r="D85" s="398"/>
      <c r="E85" s="385"/>
      <c r="F85" s="379"/>
      <c r="G85" s="387"/>
      <c r="H85" s="364"/>
      <c r="I85" s="364"/>
      <c r="J85" s="379"/>
      <c r="K85" s="412"/>
      <c r="L85" s="373"/>
      <c r="M85" s="373"/>
      <c r="N85" s="419"/>
      <c r="O85" s="370"/>
      <c r="P85" s="368"/>
    </row>
    <row r="86" spans="2:16" ht="28.5" customHeight="1" x14ac:dyDescent="0.3">
      <c r="B86" s="415" t="str">
        <f>+LEFT(C86,3)</f>
        <v>8.1</v>
      </c>
      <c r="C86" s="375" t="s">
        <v>193</v>
      </c>
      <c r="D86" s="261" t="s">
        <v>178</v>
      </c>
      <c r="E86" s="273" t="s">
        <v>571</v>
      </c>
      <c r="F86" s="270">
        <v>3</v>
      </c>
      <c r="G86" s="122">
        <v>1</v>
      </c>
      <c r="H86" s="183" t="s">
        <v>572</v>
      </c>
      <c r="I86" s="258" t="s">
        <v>576</v>
      </c>
      <c r="J86" s="270">
        <v>3</v>
      </c>
      <c r="K86" s="325" t="str">
        <f>+IF(OR(ISBLANK(F86),ISBLANK(J86)),"",IF(OR(AND(F86=1,J86=1),AND(F86=1,J86=2),AND(F86=1,J86=3)),"Deficiencia de control mayor (diseño y ejecución)",IF(OR(AND(F86=2,J86=2),AND(F86=3,J86=1),AND(F86=3,J86=2),AND(F86=2,J86=1)),"Deficiencia de control (diseño o ejecución)",IF(AND(F86=2,J86=3),"Oportunidad de mejora","Mantenimiento del control"))))</f>
        <v>Mantenimiento del control</v>
      </c>
      <c r="L86" s="344">
        <f>+IF(K86="",75,IF(K86="Deficiencia de control mayor (diseño y ejecución)",80,IF(K86="Deficiencia de control (diseño o ejecución)",100,IF(K86="Oportunidad de mejora",120,140))))</f>
        <v>140</v>
      </c>
      <c r="M86" s="369">
        <v>2.5457999999999998</v>
      </c>
      <c r="N86" s="371">
        <f>+L86+M86</f>
        <v>142.54579999999999</v>
      </c>
      <c r="O86" s="372"/>
      <c r="P86" s="367"/>
    </row>
    <row r="87" spans="2:16" ht="28.5" customHeight="1" x14ac:dyDescent="0.3">
      <c r="B87" s="416"/>
      <c r="C87" s="376"/>
      <c r="D87" s="262"/>
      <c r="E87" s="274"/>
      <c r="F87" s="271"/>
      <c r="G87" s="116">
        <v>2</v>
      </c>
      <c r="H87" s="181" t="s">
        <v>573</v>
      </c>
      <c r="I87" s="259"/>
      <c r="J87" s="271"/>
      <c r="K87" s="249"/>
      <c r="L87" s="344"/>
      <c r="M87" s="369"/>
      <c r="N87" s="371"/>
      <c r="O87" s="372"/>
      <c r="P87" s="367"/>
    </row>
    <row r="88" spans="2:16" ht="28.5" customHeight="1" x14ac:dyDescent="0.3">
      <c r="B88" s="416"/>
      <c r="C88" s="376"/>
      <c r="D88" s="262"/>
      <c r="E88" s="274"/>
      <c r="F88" s="271"/>
      <c r="G88" s="116">
        <v>3</v>
      </c>
      <c r="H88" s="181" t="s">
        <v>574</v>
      </c>
      <c r="I88" s="259"/>
      <c r="J88" s="271"/>
      <c r="K88" s="249"/>
      <c r="L88" s="344"/>
      <c r="M88" s="369"/>
      <c r="N88" s="371"/>
      <c r="O88" s="372"/>
      <c r="P88" s="367"/>
    </row>
    <row r="89" spans="2:16" ht="28.5" customHeight="1" x14ac:dyDescent="0.3">
      <c r="B89" s="416"/>
      <c r="C89" s="376"/>
      <c r="D89" s="262"/>
      <c r="E89" s="274"/>
      <c r="F89" s="271"/>
      <c r="G89" s="116">
        <v>4</v>
      </c>
      <c r="H89" s="184" t="s">
        <v>575</v>
      </c>
      <c r="I89" s="259"/>
      <c r="J89" s="271"/>
      <c r="K89" s="249"/>
      <c r="L89" s="344"/>
      <c r="M89" s="369"/>
      <c r="N89" s="371"/>
      <c r="O89" s="372"/>
      <c r="P89" s="367"/>
    </row>
    <row r="90" spans="2:16" ht="28.5" customHeight="1" x14ac:dyDescent="0.3">
      <c r="B90" s="416"/>
      <c r="C90" s="376"/>
      <c r="D90" s="262"/>
      <c r="E90" s="274"/>
      <c r="F90" s="271"/>
      <c r="G90" s="116">
        <v>5</v>
      </c>
      <c r="H90" s="181"/>
      <c r="I90" s="259"/>
      <c r="J90" s="271"/>
      <c r="K90" s="249"/>
      <c r="L90" s="344"/>
      <c r="M90" s="369"/>
      <c r="N90" s="371"/>
      <c r="O90" s="372"/>
      <c r="P90" s="367"/>
    </row>
    <row r="91" spans="2:16" ht="28.5" customHeight="1" x14ac:dyDescent="0.3">
      <c r="B91" s="416"/>
      <c r="C91" s="376"/>
      <c r="D91" s="262"/>
      <c r="E91" s="274"/>
      <c r="F91" s="271"/>
      <c r="G91" s="116">
        <v>6</v>
      </c>
      <c r="H91" s="181"/>
      <c r="I91" s="259"/>
      <c r="J91" s="271"/>
      <c r="K91" s="249"/>
      <c r="L91" s="344"/>
      <c r="M91" s="369"/>
      <c r="N91" s="371"/>
      <c r="O91" s="372"/>
      <c r="P91" s="367"/>
    </row>
    <row r="92" spans="2:16" ht="28.5" customHeight="1" x14ac:dyDescent="0.3">
      <c r="B92" s="416"/>
      <c r="C92" s="376"/>
      <c r="D92" s="262"/>
      <c r="E92" s="274"/>
      <c r="F92" s="271"/>
      <c r="G92" s="116">
        <v>7</v>
      </c>
      <c r="H92" s="181"/>
      <c r="I92" s="259"/>
      <c r="J92" s="271"/>
      <c r="K92" s="249"/>
      <c r="L92" s="344"/>
      <c r="M92" s="369"/>
      <c r="N92" s="371"/>
      <c r="O92" s="372"/>
      <c r="P92" s="367"/>
    </row>
    <row r="93" spans="2:16" ht="28.5" customHeight="1" thickBot="1" x14ac:dyDescent="0.35">
      <c r="B93" s="417"/>
      <c r="C93" s="377"/>
      <c r="D93" s="263"/>
      <c r="E93" s="275"/>
      <c r="F93" s="272"/>
      <c r="G93" s="121">
        <v>8</v>
      </c>
      <c r="H93" s="182"/>
      <c r="I93" s="260"/>
      <c r="J93" s="272"/>
      <c r="K93" s="250"/>
      <c r="L93" s="344"/>
      <c r="M93" s="369"/>
      <c r="N93" s="371"/>
      <c r="O93" s="372"/>
      <c r="P93" s="367"/>
    </row>
    <row r="94" spans="2:16" ht="28.5" customHeight="1" x14ac:dyDescent="0.3">
      <c r="B94" s="415" t="str">
        <f>+LEFT(C94,3)</f>
        <v>8.2</v>
      </c>
      <c r="C94" s="375" t="s">
        <v>194</v>
      </c>
      <c r="D94" s="261" t="s">
        <v>195</v>
      </c>
      <c r="E94" s="273" t="s">
        <v>577</v>
      </c>
      <c r="F94" s="270">
        <v>3</v>
      </c>
      <c r="G94" s="122">
        <v>1</v>
      </c>
      <c r="H94" s="180" t="s">
        <v>578</v>
      </c>
      <c r="I94" s="258" t="s">
        <v>580</v>
      </c>
      <c r="J94" s="270">
        <v>3</v>
      </c>
      <c r="K94" s="325" t="str">
        <f>+IF(OR(ISBLANK(F94),ISBLANK(J94)),"",IF(OR(AND(F94=1,J94=1),AND(F94=1,J94=2),AND(F94=1,J94=3)),"Deficiencia de control mayor (diseño y ejecución)",IF(OR(AND(F94=2,J94=2),AND(F94=3,J94=1),AND(F94=3,J94=2),AND(F94=2,J94=1)),"Deficiencia de control (diseño o ejecución)",IF(AND(F94=2,J94=3),"Oportunidad de mejora","Mantenimiento del control"))))</f>
        <v>Mantenimiento del control</v>
      </c>
      <c r="L94" s="344">
        <f>+IF(K94="",75,IF(K94="Deficiencia de control mayor (diseño y ejecución)",80,IF(K94="Deficiencia de control (diseño o ejecución)",100,IF(K94="Oportunidad de mejora",120,140))))</f>
        <v>140</v>
      </c>
      <c r="M94" s="369">
        <v>2.6320999999999999</v>
      </c>
      <c r="N94" s="371">
        <f>+L94+M94</f>
        <v>142.63210000000001</v>
      </c>
      <c r="O94" s="372"/>
      <c r="P94" s="367"/>
    </row>
    <row r="95" spans="2:16" ht="28.5" customHeight="1" x14ac:dyDescent="0.3">
      <c r="B95" s="416"/>
      <c r="C95" s="376"/>
      <c r="D95" s="262"/>
      <c r="E95" s="274"/>
      <c r="F95" s="271"/>
      <c r="G95" s="116">
        <v>2</v>
      </c>
      <c r="H95" s="181" t="s">
        <v>560</v>
      </c>
      <c r="I95" s="259"/>
      <c r="J95" s="271"/>
      <c r="K95" s="249"/>
      <c r="L95" s="344"/>
      <c r="M95" s="369"/>
      <c r="N95" s="371"/>
      <c r="O95" s="372"/>
      <c r="P95" s="367"/>
    </row>
    <row r="96" spans="2:16" ht="28.5" customHeight="1" x14ac:dyDescent="0.3">
      <c r="B96" s="416"/>
      <c r="C96" s="376"/>
      <c r="D96" s="262"/>
      <c r="E96" s="274"/>
      <c r="F96" s="271"/>
      <c r="G96" s="116">
        <v>3</v>
      </c>
      <c r="H96" s="181" t="s">
        <v>579</v>
      </c>
      <c r="I96" s="259"/>
      <c r="J96" s="271"/>
      <c r="K96" s="249"/>
      <c r="L96" s="344"/>
      <c r="M96" s="369"/>
      <c r="N96" s="371"/>
      <c r="O96" s="372"/>
      <c r="P96" s="367"/>
    </row>
    <row r="97" spans="2:16" ht="28.5" customHeight="1" x14ac:dyDescent="0.3">
      <c r="B97" s="416"/>
      <c r="C97" s="376"/>
      <c r="D97" s="262"/>
      <c r="E97" s="274"/>
      <c r="F97" s="271"/>
      <c r="G97" s="116">
        <v>4</v>
      </c>
      <c r="H97" s="181"/>
      <c r="I97" s="259"/>
      <c r="J97" s="271"/>
      <c r="K97" s="249"/>
      <c r="L97" s="344"/>
      <c r="M97" s="369"/>
      <c r="N97" s="371"/>
      <c r="O97" s="372"/>
      <c r="P97" s="367"/>
    </row>
    <row r="98" spans="2:16" ht="28.5" customHeight="1" x14ac:dyDescent="0.3">
      <c r="B98" s="416"/>
      <c r="C98" s="376"/>
      <c r="D98" s="262"/>
      <c r="E98" s="274"/>
      <c r="F98" s="271"/>
      <c r="G98" s="116">
        <v>5</v>
      </c>
      <c r="H98" s="181"/>
      <c r="I98" s="259"/>
      <c r="J98" s="271"/>
      <c r="K98" s="249"/>
      <c r="L98" s="344"/>
      <c r="M98" s="369"/>
      <c r="N98" s="371"/>
      <c r="O98" s="372"/>
      <c r="P98" s="367"/>
    </row>
    <row r="99" spans="2:16" ht="28.5" customHeight="1" x14ac:dyDescent="0.3">
      <c r="B99" s="416"/>
      <c r="C99" s="376"/>
      <c r="D99" s="262"/>
      <c r="E99" s="274"/>
      <c r="F99" s="271"/>
      <c r="G99" s="116">
        <v>6</v>
      </c>
      <c r="H99" s="181"/>
      <c r="I99" s="259"/>
      <c r="J99" s="271"/>
      <c r="K99" s="249"/>
      <c r="L99" s="344"/>
      <c r="M99" s="369"/>
      <c r="N99" s="371"/>
      <c r="O99" s="372"/>
      <c r="P99" s="367"/>
    </row>
    <row r="100" spans="2:16" ht="28.5" customHeight="1" x14ac:dyDescent="0.3">
      <c r="B100" s="416"/>
      <c r="C100" s="376"/>
      <c r="D100" s="262"/>
      <c r="E100" s="274"/>
      <c r="F100" s="271"/>
      <c r="G100" s="116">
        <v>7</v>
      </c>
      <c r="H100" s="181"/>
      <c r="I100" s="259"/>
      <c r="J100" s="271"/>
      <c r="K100" s="249"/>
      <c r="L100" s="344"/>
      <c r="M100" s="369"/>
      <c r="N100" s="371"/>
      <c r="O100" s="372"/>
      <c r="P100" s="367"/>
    </row>
    <row r="101" spans="2:16" ht="28.5" customHeight="1" thickBot="1" x14ac:dyDescent="0.35">
      <c r="B101" s="417"/>
      <c r="C101" s="377"/>
      <c r="D101" s="263"/>
      <c r="E101" s="275"/>
      <c r="F101" s="272"/>
      <c r="G101" s="121">
        <v>8</v>
      </c>
      <c r="H101" s="182"/>
      <c r="I101" s="260"/>
      <c r="J101" s="272"/>
      <c r="K101" s="250"/>
      <c r="L101" s="344"/>
      <c r="M101" s="369"/>
      <c r="N101" s="371"/>
      <c r="O101" s="372"/>
      <c r="P101" s="367"/>
    </row>
    <row r="102" spans="2:16" ht="28.5" customHeight="1" x14ac:dyDescent="0.3">
      <c r="B102" s="415" t="str">
        <f>+LEFT(C102,3)</f>
        <v>8.3</v>
      </c>
      <c r="C102" s="375" t="s">
        <v>196</v>
      </c>
      <c r="D102" s="261" t="s">
        <v>197</v>
      </c>
      <c r="E102" s="273" t="s">
        <v>581</v>
      </c>
      <c r="F102" s="270">
        <v>3</v>
      </c>
      <c r="G102" s="122">
        <v>1</v>
      </c>
      <c r="H102" s="183" t="s">
        <v>582</v>
      </c>
      <c r="I102" s="254" t="s">
        <v>584</v>
      </c>
      <c r="J102" s="270">
        <v>3</v>
      </c>
      <c r="K102" s="325" t="str">
        <f>+IF(OR(ISBLANK(F102),ISBLANK(J102)),"",IF(OR(AND(F102=1,J102=1),AND(F102=1,J102=2),AND(F102=1,J102=3)),"Deficiencia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344">
        <f>+IF(K102="",75,IF(K102="Deficiencia de control mayor (diseño y ejecución)",80,IF(K102="Deficiencia de control (diseño o ejecución)",100,IF(K102="Oportunidad de mejora",120,140))))</f>
        <v>140</v>
      </c>
      <c r="M102" s="369">
        <v>2.7456</v>
      </c>
      <c r="N102" s="371">
        <f>+L102+M102</f>
        <v>142.7456</v>
      </c>
      <c r="O102" s="372"/>
      <c r="P102" s="367"/>
    </row>
    <row r="103" spans="2:16" ht="28.5" customHeight="1" x14ac:dyDescent="0.3">
      <c r="B103" s="416"/>
      <c r="C103" s="376"/>
      <c r="D103" s="262"/>
      <c r="E103" s="274"/>
      <c r="F103" s="271"/>
      <c r="G103" s="116">
        <v>2</v>
      </c>
      <c r="H103" s="184" t="s">
        <v>583</v>
      </c>
      <c r="I103" s="246"/>
      <c r="J103" s="271"/>
      <c r="K103" s="249"/>
      <c r="L103" s="344"/>
      <c r="M103" s="369"/>
      <c r="N103" s="371"/>
      <c r="O103" s="372"/>
      <c r="P103" s="367"/>
    </row>
    <row r="104" spans="2:16" ht="28.5" customHeight="1" x14ac:dyDescent="0.3">
      <c r="B104" s="416"/>
      <c r="C104" s="376"/>
      <c r="D104" s="262"/>
      <c r="E104" s="274"/>
      <c r="F104" s="271"/>
      <c r="G104" s="116">
        <v>3</v>
      </c>
      <c r="H104" s="181"/>
      <c r="I104" s="246"/>
      <c r="J104" s="271"/>
      <c r="K104" s="249"/>
      <c r="L104" s="344"/>
      <c r="M104" s="369"/>
      <c r="N104" s="371"/>
      <c r="O104" s="372"/>
      <c r="P104" s="367"/>
    </row>
    <row r="105" spans="2:16" ht="28.5" customHeight="1" x14ac:dyDescent="0.3">
      <c r="B105" s="416"/>
      <c r="C105" s="376"/>
      <c r="D105" s="262"/>
      <c r="E105" s="274"/>
      <c r="F105" s="271"/>
      <c r="G105" s="116">
        <v>4</v>
      </c>
      <c r="H105" s="181"/>
      <c r="I105" s="246"/>
      <c r="J105" s="271"/>
      <c r="K105" s="249"/>
      <c r="L105" s="344"/>
      <c r="M105" s="369"/>
      <c r="N105" s="371"/>
      <c r="O105" s="372"/>
      <c r="P105" s="367"/>
    </row>
    <row r="106" spans="2:16" ht="28.5" customHeight="1" x14ac:dyDescent="0.3">
      <c r="B106" s="416"/>
      <c r="C106" s="376"/>
      <c r="D106" s="262"/>
      <c r="E106" s="274"/>
      <c r="F106" s="271"/>
      <c r="G106" s="116">
        <v>5</v>
      </c>
      <c r="H106" s="181"/>
      <c r="I106" s="246"/>
      <c r="J106" s="271"/>
      <c r="K106" s="249"/>
      <c r="L106" s="344"/>
      <c r="M106" s="369"/>
      <c r="N106" s="371"/>
      <c r="O106" s="372"/>
      <c r="P106" s="367"/>
    </row>
    <row r="107" spans="2:16" ht="28.5" customHeight="1" x14ac:dyDescent="0.3">
      <c r="B107" s="416"/>
      <c r="C107" s="376"/>
      <c r="D107" s="262"/>
      <c r="E107" s="274"/>
      <c r="F107" s="271"/>
      <c r="G107" s="116">
        <v>6</v>
      </c>
      <c r="H107" s="181"/>
      <c r="I107" s="246"/>
      <c r="J107" s="271"/>
      <c r="K107" s="249"/>
      <c r="L107" s="344"/>
      <c r="M107" s="369"/>
      <c r="N107" s="371"/>
      <c r="O107" s="372"/>
      <c r="P107" s="367"/>
    </row>
    <row r="108" spans="2:16" ht="28.5" customHeight="1" x14ac:dyDescent="0.3">
      <c r="B108" s="416"/>
      <c r="C108" s="376"/>
      <c r="D108" s="262"/>
      <c r="E108" s="274"/>
      <c r="F108" s="271"/>
      <c r="G108" s="116">
        <v>7</v>
      </c>
      <c r="H108" s="181"/>
      <c r="I108" s="246"/>
      <c r="J108" s="271"/>
      <c r="K108" s="249"/>
      <c r="L108" s="344"/>
      <c r="M108" s="369"/>
      <c r="N108" s="371"/>
      <c r="O108" s="372"/>
      <c r="P108" s="367"/>
    </row>
    <row r="109" spans="2:16" ht="28.5" customHeight="1" thickBot="1" x14ac:dyDescent="0.35">
      <c r="B109" s="417"/>
      <c r="C109" s="377"/>
      <c r="D109" s="263"/>
      <c r="E109" s="275"/>
      <c r="F109" s="272"/>
      <c r="G109" s="121">
        <v>8</v>
      </c>
      <c r="H109" s="182"/>
      <c r="I109" s="247"/>
      <c r="J109" s="272"/>
      <c r="K109" s="250"/>
      <c r="L109" s="344"/>
      <c r="M109" s="369"/>
      <c r="N109" s="371"/>
      <c r="O109" s="372"/>
      <c r="P109" s="367"/>
    </row>
    <row r="110" spans="2:16" ht="30" customHeight="1" x14ac:dyDescent="0.3">
      <c r="B110" s="415" t="str">
        <f>+LEFT(C110,3)</f>
        <v>8.4</v>
      </c>
      <c r="C110" s="375" t="s">
        <v>198</v>
      </c>
      <c r="D110" s="261" t="s">
        <v>195</v>
      </c>
      <c r="E110" s="270" t="s">
        <v>588</v>
      </c>
      <c r="F110" s="270">
        <v>3</v>
      </c>
      <c r="G110" s="122">
        <v>1</v>
      </c>
      <c r="H110" s="183" t="s">
        <v>586</v>
      </c>
      <c r="I110" s="258" t="s">
        <v>585</v>
      </c>
      <c r="J110" s="270">
        <v>3</v>
      </c>
      <c r="K110" s="325" t="str">
        <f>+IF(OR(ISBLANK(F110),ISBLANK(J110)),"",IF(OR(AND(F110=1,J110=1),AND(F110=1,J110=2),AND(F110=1,J110=3)),"Deficiencia de control mayor (diseño y ejecución)",IF(OR(AND(F110=2,J110=2),AND(F110=3,J110=1),AND(F110=3,J110=2),AND(F110=2,J110=1)),"Deficiencia de control (diseño o ejecución)",IF(AND(F110=2,J110=3),"Oportunidad de mejora","Mantenimiento del control"))))</f>
        <v>Mantenimiento del control</v>
      </c>
      <c r="L110" s="344">
        <f>+IF(K110="",75,IF(K110="Deficiencia de control mayor (diseño y ejecución)",80,IF(K110="Deficiencia de control (diseño o ejecución)",100,IF(K110="Oportunidad de mejora",120,140))))</f>
        <v>140</v>
      </c>
      <c r="M110" s="369">
        <v>2.8744999999999998</v>
      </c>
      <c r="N110" s="371">
        <f>+L110+M110</f>
        <v>142.87450000000001</v>
      </c>
      <c r="O110" s="372"/>
      <c r="P110" s="367"/>
    </row>
    <row r="111" spans="2:16" ht="30" customHeight="1" x14ac:dyDescent="0.3">
      <c r="B111" s="416"/>
      <c r="C111" s="376"/>
      <c r="D111" s="262"/>
      <c r="E111" s="271"/>
      <c r="F111" s="271"/>
      <c r="G111" s="116">
        <v>2</v>
      </c>
      <c r="H111" s="184" t="s">
        <v>587</v>
      </c>
      <c r="I111" s="259"/>
      <c r="J111" s="271"/>
      <c r="K111" s="249"/>
      <c r="L111" s="344"/>
      <c r="M111" s="369"/>
      <c r="N111" s="371"/>
      <c r="O111" s="372"/>
      <c r="P111" s="367"/>
    </row>
    <row r="112" spans="2:16" ht="30" customHeight="1" x14ac:dyDescent="0.3">
      <c r="B112" s="416"/>
      <c r="C112" s="376"/>
      <c r="D112" s="262"/>
      <c r="E112" s="271"/>
      <c r="F112" s="271"/>
      <c r="G112" s="116">
        <v>3</v>
      </c>
      <c r="H112" s="181"/>
      <c r="I112" s="259"/>
      <c r="J112" s="271"/>
      <c r="K112" s="249"/>
      <c r="L112" s="344"/>
      <c r="M112" s="369"/>
      <c r="N112" s="371"/>
      <c r="O112" s="372"/>
      <c r="P112" s="367"/>
    </row>
    <row r="113" spans="2:16" ht="30" customHeight="1" x14ac:dyDescent="0.3">
      <c r="B113" s="416"/>
      <c r="C113" s="376"/>
      <c r="D113" s="262"/>
      <c r="E113" s="271"/>
      <c r="F113" s="271"/>
      <c r="G113" s="116">
        <v>4</v>
      </c>
      <c r="H113" s="181"/>
      <c r="I113" s="259"/>
      <c r="J113" s="271"/>
      <c r="K113" s="249"/>
      <c r="L113" s="344"/>
      <c r="M113" s="369"/>
      <c r="N113" s="371"/>
      <c r="O113" s="372"/>
      <c r="P113" s="367"/>
    </row>
    <row r="114" spans="2:16" ht="30" customHeight="1" x14ac:dyDescent="0.3">
      <c r="B114" s="416"/>
      <c r="C114" s="376"/>
      <c r="D114" s="262"/>
      <c r="E114" s="271"/>
      <c r="F114" s="271"/>
      <c r="G114" s="116">
        <v>5</v>
      </c>
      <c r="H114" s="181"/>
      <c r="I114" s="259"/>
      <c r="J114" s="271"/>
      <c r="K114" s="249"/>
      <c r="L114" s="344"/>
      <c r="M114" s="369"/>
      <c r="N114" s="371"/>
      <c r="O114" s="372"/>
      <c r="P114" s="367"/>
    </row>
    <row r="115" spans="2:16" ht="30" customHeight="1" x14ac:dyDescent="0.3">
      <c r="B115" s="416"/>
      <c r="C115" s="376"/>
      <c r="D115" s="262"/>
      <c r="E115" s="271"/>
      <c r="F115" s="271"/>
      <c r="G115" s="116">
        <v>6</v>
      </c>
      <c r="H115" s="181"/>
      <c r="I115" s="259"/>
      <c r="J115" s="271"/>
      <c r="K115" s="249"/>
      <c r="L115" s="344"/>
      <c r="M115" s="369"/>
      <c r="N115" s="371"/>
      <c r="O115" s="372"/>
      <c r="P115" s="367"/>
    </row>
    <row r="116" spans="2:16" ht="30" customHeight="1" x14ac:dyDescent="0.3">
      <c r="B116" s="416"/>
      <c r="C116" s="376"/>
      <c r="D116" s="262"/>
      <c r="E116" s="271"/>
      <c r="F116" s="271"/>
      <c r="G116" s="116">
        <v>7</v>
      </c>
      <c r="H116" s="181"/>
      <c r="I116" s="259"/>
      <c r="J116" s="271"/>
      <c r="K116" s="249"/>
      <c r="L116" s="344"/>
      <c r="M116" s="369"/>
      <c r="N116" s="371"/>
      <c r="O116" s="372"/>
      <c r="P116" s="367"/>
    </row>
    <row r="117" spans="2:16" ht="30" customHeight="1" thickBot="1" x14ac:dyDescent="0.35">
      <c r="B117" s="417"/>
      <c r="C117" s="377"/>
      <c r="D117" s="263"/>
      <c r="E117" s="272"/>
      <c r="F117" s="272"/>
      <c r="G117" s="121">
        <v>8</v>
      </c>
      <c r="H117" s="182"/>
      <c r="I117" s="260"/>
      <c r="J117" s="272"/>
      <c r="K117" s="250"/>
      <c r="L117" s="344"/>
      <c r="M117" s="369"/>
      <c r="N117" s="371"/>
      <c r="O117" s="372"/>
      <c r="P117" s="367"/>
    </row>
    <row r="118" spans="2:16" ht="22.5" customHeight="1" x14ac:dyDescent="0.3">
      <c r="B118" s="391"/>
      <c r="C118" s="391" t="s">
        <v>199</v>
      </c>
      <c r="D118" s="396" t="s">
        <v>8</v>
      </c>
      <c r="E118" s="363" t="s">
        <v>174</v>
      </c>
      <c r="F118" s="378" t="s">
        <v>175</v>
      </c>
      <c r="G118" s="399" t="s">
        <v>115</v>
      </c>
      <c r="H118" s="400"/>
      <c r="I118" s="400"/>
      <c r="J118" s="378" t="s">
        <v>176</v>
      </c>
      <c r="K118" s="411" t="s">
        <v>135</v>
      </c>
      <c r="L118" s="373"/>
      <c r="M118" s="373"/>
      <c r="N118" s="419"/>
      <c r="O118" s="370"/>
      <c r="P118" s="368"/>
    </row>
    <row r="119" spans="2:16" ht="22.5" customHeight="1" x14ac:dyDescent="0.3">
      <c r="B119" s="391"/>
      <c r="C119" s="391"/>
      <c r="D119" s="397"/>
      <c r="E119" s="384"/>
      <c r="F119" s="378"/>
      <c r="G119" s="386" t="s">
        <v>13</v>
      </c>
      <c r="H119" s="363" t="s">
        <v>15</v>
      </c>
      <c r="I119" s="363" t="s">
        <v>17</v>
      </c>
      <c r="J119" s="378"/>
      <c r="K119" s="411"/>
      <c r="L119" s="373"/>
      <c r="M119" s="373"/>
      <c r="N119" s="419"/>
      <c r="O119" s="370"/>
      <c r="P119" s="368"/>
    </row>
    <row r="120" spans="2:16" ht="78.75" customHeight="1" thickBot="1" x14ac:dyDescent="0.35">
      <c r="B120" s="392"/>
      <c r="C120" s="392"/>
      <c r="D120" s="398"/>
      <c r="E120" s="385"/>
      <c r="F120" s="379"/>
      <c r="G120" s="387"/>
      <c r="H120" s="364"/>
      <c r="I120" s="364"/>
      <c r="J120" s="379"/>
      <c r="K120" s="412"/>
      <c r="L120" s="373"/>
      <c r="M120" s="373"/>
      <c r="N120" s="419"/>
      <c r="O120" s="370"/>
      <c r="P120" s="368"/>
    </row>
    <row r="121" spans="2:16" ht="16.5" x14ac:dyDescent="0.3">
      <c r="B121" s="415" t="str">
        <f>+LEFT(C121,3)</f>
        <v>9.1</v>
      </c>
      <c r="C121" s="375" t="s">
        <v>200</v>
      </c>
      <c r="D121" s="261" t="s">
        <v>201</v>
      </c>
      <c r="E121" s="273" t="s">
        <v>590</v>
      </c>
      <c r="F121" s="270">
        <v>3</v>
      </c>
      <c r="G121" s="122">
        <v>1</v>
      </c>
      <c r="H121" s="185" t="s">
        <v>591</v>
      </c>
      <c r="I121" s="258" t="s">
        <v>595</v>
      </c>
      <c r="J121" s="270">
        <v>3</v>
      </c>
      <c r="K121" s="325" t="str">
        <f>+IF(OR(ISBLANK(F121),ISBLANK(J121)),"",IF(OR(AND(F121=1,J121=1),AND(F121=1,J121=2),AND(F121=1,J121=3)),"Deficiencia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344">
        <f>+IF(K121="",75,IF(K121="Deficiencia de control mayor (diseño y ejecución)",80,IF(K121="Deficiencia de control (diseño o ejecución)",100,IF(K121="Oportunidad de mejora",120,140))))</f>
        <v>140</v>
      </c>
      <c r="M121" s="369">
        <v>2.9634999999999998</v>
      </c>
      <c r="N121" s="371">
        <f>+L121+M121</f>
        <v>142.96350000000001</v>
      </c>
      <c r="O121" s="372"/>
      <c r="P121" s="367"/>
    </row>
    <row r="122" spans="2:16" ht="33" x14ac:dyDescent="0.3">
      <c r="B122" s="416"/>
      <c r="C122" s="376"/>
      <c r="D122" s="262"/>
      <c r="E122" s="274"/>
      <c r="F122" s="271"/>
      <c r="G122" s="116">
        <v>2</v>
      </c>
      <c r="H122" s="189" t="s">
        <v>592</v>
      </c>
      <c r="I122" s="365"/>
      <c r="J122" s="271"/>
      <c r="K122" s="249"/>
      <c r="L122" s="344"/>
      <c r="M122" s="369"/>
      <c r="N122" s="371"/>
      <c r="O122" s="372"/>
      <c r="P122" s="367"/>
    </row>
    <row r="123" spans="2:16" ht="16.5" customHeight="1" x14ac:dyDescent="0.3">
      <c r="B123" s="416"/>
      <c r="C123" s="376"/>
      <c r="D123" s="262"/>
      <c r="E123" s="274"/>
      <c r="F123" s="271"/>
      <c r="G123" s="116">
        <v>3</v>
      </c>
      <c r="H123" s="186" t="s">
        <v>593</v>
      </c>
      <c r="I123" s="365"/>
      <c r="J123" s="271"/>
      <c r="K123" s="249"/>
      <c r="L123" s="344"/>
      <c r="M123" s="369"/>
      <c r="N123" s="371"/>
      <c r="O123" s="372"/>
      <c r="P123" s="367"/>
    </row>
    <row r="124" spans="2:16" ht="33" x14ac:dyDescent="0.3">
      <c r="B124" s="416"/>
      <c r="C124" s="376"/>
      <c r="D124" s="262"/>
      <c r="E124" s="274"/>
      <c r="F124" s="271"/>
      <c r="G124" s="116">
        <v>4</v>
      </c>
      <c r="H124" s="189" t="s">
        <v>594</v>
      </c>
      <c r="I124" s="365"/>
      <c r="J124" s="271"/>
      <c r="K124" s="249"/>
      <c r="L124" s="344"/>
      <c r="M124" s="369"/>
      <c r="N124" s="371"/>
      <c r="O124" s="372"/>
      <c r="P124" s="367"/>
    </row>
    <row r="125" spans="2:16" ht="16.5" x14ac:dyDescent="0.3">
      <c r="B125" s="416"/>
      <c r="C125" s="376"/>
      <c r="D125" s="262"/>
      <c r="E125" s="274"/>
      <c r="F125" s="271"/>
      <c r="G125" s="116">
        <v>5</v>
      </c>
      <c r="H125" s="189"/>
      <c r="I125" s="365"/>
      <c r="J125" s="271"/>
      <c r="K125" s="249"/>
      <c r="L125" s="344"/>
      <c r="M125" s="369"/>
      <c r="N125" s="371"/>
      <c r="O125" s="372"/>
      <c r="P125" s="367"/>
    </row>
    <row r="126" spans="2:16" ht="16.5" x14ac:dyDescent="0.3">
      <c r="B126" s="416"/>
      <c r="C126" s="376"/>
      <c r="D126" s="262"/>
      <c r="E126" s="274"/>
      <c r="F126" s="271"/>
      <c r="G126" s="116">
        <v>6</v>
      </c>
      <c r="H126" s="186"/>
      <c r="I126" s="365"/>
      <c r="J126" s="271"/>
      <c r="K126" s="249"/>
      <c r="L126" s="344"/>
      <c r="M126" s="369"/>
      <c r="N126" s="371"/>
      <c r="O126" s="372"/>
      <c r="P126" s="367"/>
    </row>
    <row r="127" spans="2:16" ht="16.5" x14ac:dyDescent="0.3">
      <c r="B127" s="416"/>
      <c r="C127" s="376"/>
      <c r="D127" s="262"/>
      <c r="E127" s="274"/>
      <c r="F127" s="271"/>
      <c r="G127" s="116">
        <v>7</v>
      </c>
      <c r="H127" s="186"/>
      <c r="I127" s="365"/>
      <c r="J127" s="271"/>
      <c r="K127" s="249"/>
      <c r="L127" s="344"/>
      <c r="M127" s="369"/>
      <c r="N127" s="371"/>
      <c r="O127" s="372"/>
      <c r="P127" s="367"/>
    </row>
    <row r="128" spans="2:16" ht="17.25" thickBot="1" x14ac:dyDescent="0.35">
      <c r="B128" s="417"/>
      <c r="C128" s="377"/>
      <c r="D128" s="263"/>
      <c r="E128" s="275"/>
      <c r="F128" s="272"/>
      <c r="G128" s="121">
        <v>8</v>
      </c>
      <c r="H128" s="187"/>
      <c r="I128" s="366"/>
      <c r="J128" s="272"/>
      <c r="K128" s="250"/>
      <c r="L128" s="344"/>
      <c r="M128" s="369"/>
      <c r="N128" s="371"/>
      <c r="O128" s="372"/>
      <c r="P128" s="367"/>
    </row>
    <row r="129" spans="2:16" ht="40.5" customHeight="1" x14ac:dyDescent="0.3">
      <c r="B129" s="415" t="str">
        <f>+LEFT(C129,3)</f>
        <v>9.2</v>
      </c>
      <c r="C129" s="380" t="s">
        <v>202</v>
      </c>
      <c r="D129" s="261" t="s">
        <v>203</v>
      </c>
      <c r="E129" s="273" t="s">
        <v>596</v>
      </c>
      <c r="F129" s="270">
        <v>3</v>
      </c>
      <c r="G129" s="122">
        <v>1</v>
      </c>
      <c r="H129" s="188" t="s">
        <v>597</v>
      </c>
      <c r="I129" s="258" t="s">
        <v>600</v>
      </c>
      <c r="J129" s="270">
        <v>3</v>
      </c>
      <c r="K129" s="325" t="str">
        <f>+IF(OR(ISBLANK(F129),ISBLANK(J129)),"",IF(OR(AND(F129=1,J129=1),AND(F129=1,J129=2),AND(F129=1,J129=3)),"Deficiencia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344">
        <f>+IF(K129="",75,IF(K129="Deficiencia de control mayor (diseño y ejecución)",80,IF(K129="Deficiencia de control (diseño o ejecución)",100,IF(K129="Oportunidad de mejora",120,140))))</f>
        <v>140</v>
      </c>
      <c r="M129" s="369">
        <v>3.0125000000000002</v>
      </c>
      <c r="N129" s="371">
        <f>+L129+M129</f>
        <v>143.01249999999999</v>
      </c>
      <c r="O129" s="372"/>
      <c r="P129" s="367"/>
    </row>
    <row r="130" spans="2:16" ht="48.75" customHeight="1" x14ac:dyDescent="0.3">
      <c r="B130" s="416"/>
      <c r="C130" s="381"/>
      <c r="D130" s="262"/>
      <c r="E130" s="274"/>
      <c r="F130" s="271"/>
      <c r="G130" s="116">
        <v>2</v>
      </c>
      <c r="H130" s="189" t="s">
        <v>598</v>
      </c>
      <c r="I130" s="259"/>
      <c r="J130" s="271"/>
      <c r="K130" s="249"/>
      <c r="L130" s="344"/>
      <c r="M130" s="369"/>
      <c r="N130" s="371"/>
      <c r="O130" s="372"/>
      <c r="P130" s="367"/>
    </row>
    <row r="131" spans="2:16" ht="81" customHeight="1" x14ac:dyDescent="0.3">
      <c r="B131" s="416"/>
      <c r="C131" s="381"/>
      <c r="D131" s="262"/>
      <c r="E131" s="274"/>
      <c r="F131" s="271"/>
      <c r="G131" s="116">
        <v>3</v>
      </c>
      <c r="H131" s="189" t="s">
        <v>599</v>
      </c>
      <c r="I131" s="259"/>
      <c r="J131" s="271"/>
      <c r="K131" s="249"/>
      <c r="L131" s="344"/>
      <c r="M131" s="369"/>
      <c r="N131" s="371"/>
      <c r="O131" s="372"/>
      <c r="P131" s="367"/>
    </row>
    <row r="132" spans="2:16" ht="22.5" customHeight="1" x14ac:dyDescent="0.3">
      <c r="B132" s="416"/>
      <c r="C132" s="381"/>
      <c r="D132" s="262"/>
      <c r="E132" s="274"/>
      <c r="F132" s="271"/>
      <c r="G132" s="116">
        <v>4</v>
      </c>
      <c r="H132" s="116"/>
      <c r="I132" s="259"/>
      <c r="J132" s="271"/>
      <c r="K132" s="249"/>
      <c r="L132" s="344"/>
      <c r="M132" s="369"/>
      <c r="N132" s="371"/>
      <c r="O132" s="372"/>
      <c r="P132" s="367"/>
    </row>
    <row r="133" spans="2:16" ht="22.5" customHeight="1" x14ac:dyDescent="0.3">
      <c r="B133" s="416"/>
      <c r="C133" s="381"/>
      <c r="D133" s="262"/>
      <c r="E133" s="274"/>
      <c r="F133" s="271"/>
      <c r="G133" s="116">
        <v>5</v>
      </c>
      <c r="H133" s="116"/>
      <c r="I133" s="259"/>
      <c r="J133" s="271"/>
      <c r="K133" s="249"/>
      <c r="L133" s="344"/>
      <c r="M133" s="369"/>
      <c r="N133" s="371"/>
      <c r="O133" s="372"/>
      <c r="P133" s="367"/>
    </row>
    <row r="134" spans="2:16" ht="22.5" customHeight="1" x14ac:dyDescent="0.3">
      <c r="B134" s="416"/>
      <c r="C134" s="381"/>
      <c r="D134" s="262"/>
      <c r="E134" s="274"/>
      <c r="F134" s="271"/>
      <c r="G134" s="116">
        <v>6</v>
      </c>
      <c r="H134" s="116"/>
      <c r="I134" s="259"/>
      <c r="J134" s="271"/>
      <c r="K134" s="249"/>
      <c r="L134" s="344"/>
      <c r="M134" s="369"/>
      <c r="N134" s="371"/>
      <c r="O134" s="372"/>
      <c r="P134" s="367"/>
    </row>
    <row r="135" spans="2:16" ht="22.5" customHeight="1" x14ac:dyDescent="0.3">
      <c r="B135" s="416"/>
      <c r="C135" s="381"/>
      <c r="D135" s="262"/>
      <c r="E135" s="274"/>
      <c r="F135" s="271"/>
      <c r="G135" s="116">
        <v>7</v>
      </c>
      <c r="H135" s="116"/>
      <c r="I135" s="259"/>
      <c r="J135" s="271"/>
      <c r="K135" s="249"/>
      <c r="L135" s="344"/>
      <c r="M135" s="369"/>
      <c r="N135" s="371"/>
      <c r="O135" s="372"/>
      <c r="P135" s="367"/>
    </row>
    <row r="136" spans="2:16" ht="22.5" customHeight="1" thickBot="1" x14ac:dyDescent="0.35">
      <c r="B136" s="417"/>
      <c r="C136" s="382"/>
      <c r="D136" s="263"/>
      <c r="E136" s="275"/>
      <c r="F136" s="272"/>
      <c r="G136" s="121">
        <v>8</v>
      </c>
      <c r="H136" s="121"/>
      <c r="I136" s="260"/>
      <c r="J136" s="272"/>
      <c r="K136" s="250"/>
      <c r="L136" s="344"/>
      <c r="M136" s="369"/>
      <c r="N136" s="371"/>
      <c r="O136" s="372"/>
      <c r="P136" s="367"/>
    </row>
    <row r="137" spans="2:16" ht="84.75" customHeight="1" x14ac:dyDescent="0.3">
      <c r="B137" s="415" t="str">
        <f>+LEFT(C137,3)</f>
        <v>9.3</v>
      </c>
      <c r="C137" s="380" t="s">
        <v>204</v>
      </c>
      <c r="D137" s="383" t="s">
        <v>195</v>
      </c>
      <c r="E137" s="273" t="s">
        <v>601</v>
      </c>
      <c r="F137" s="270">
        <v>3</v>
      </c>
      <c r="G137" s="122">
        <v>1</v>
      </c>
      <c r="H137" s="188" t="s">
        <v>602</v>
      </c>
      <c r="I137" s="258" t="s">
        <v>606</v>
      </c>
      <c r="J137" s="270">
        <v>3</v>
      </c>
      <c r="K137" s="325" t="str">
        <f>+IF(OR(ISBLANK(F137),ISBLANK(J137)),"",IF(OR(AND(F137=1,J137=1),AND(F137=1,J137=2),AND(F137=1,J137=3)),"Deficiencia de control mayor (diseño y ejecución)",IF(OR(AND(F137=2,J137=2),AND(F137=3,J137=1),AND(F137=3,J137=2),AND(F137=2,J137=1)),"Deficiencia de control (diseño o ejecución)",IF(AND(F137=2,J137=3),"Oportunidad de mejora","Mantenimiento del control"))))</f>
        <v>Mantenimiento del control</v>
      </c>
      <c r="L137" s="344">
        <f>+IF(K137="",75,IF(K137="Deficiencia de control mayor (diseño y ejecución)",80,IF(K137="Deficiencia de control (diseño o ejecución)",100,IF(K137="Oportunidad de mejora",120,140))))</f>
        <v>140</v>
      </c>
      <c r="M137" s="369">
        <v>3.1236000000000002</v>
      </c>
      <c r="N137" s="371">
        <f>+L137+M137</f>
        <v>143.12360000000001</v>
      </c>
      <c r="O137" s="372"/>
      <c r="P137" s="367"/>
    </row>
    <row r="138" spans="2:16" ht="47.25" customHeight="1" x14ac:dyDescent="0.3">
      <c r="B138" s="416"/>
      <c r="C138" s="381"/>
      <c r="D138" s="262"/>
      <c r="E138" s="274"/>
      <c r="F138" s="271"/>
      <c r="G138" s="116">
        <v>2</v>
      </c>
      <c r="H138" s="189" t="s">
        <v>603</v>
      </c>
      <c r="I138" s="259"/>
      <c r="J138" s="271"/>
      <c r="K138" s="249"/>
      <c r="L138" s="344"/>
      <c r="M138" s="369"/>
      <c r="N138" s="371"/>
      <c r="O138" s="372"/>
      <c r="P138" s="367"/>
    </row>
    <row r="139" spans="2:16" ht="22.5" customHeight="1" x14ac:dyDescent="0.3">
      <c r="B139" s="416"/>
      <c r="C139" s="381"/>
      <c r="D139" s="262"/>
      <c r="E139" s="274"/>
      <c r="F139" s="271"/>
      <c r="G139" s="116">
        <v>3</v>
      </c>
      <c r="H139" s="186" t="s">
        <v>604</v>
      </c>
      <c r="I139" s="259"/>
      <c r="J139" s="271"/>
      <c r="K139" s="249"/>
      <c r="L139" s="344"/>
      <c r="M139" s="369"/>
      <c r="N139" s="371"/>
      <c r="O139" s="372"/>
      <c r="P139" s="367"/>
    </row>
    <row r="140" spans="2:16" ht="47.25" customHeight="1" x14ac:dyDescent="0.3">
      <c r="B140" s="416"/>
      <c r="C140" s="381"/>
      <c r="D140" s="262"/>
      <c r="E140" s="274"/>
      <c r="F140" s="271"/>
      <c r="G140" s="116">
        <v>4</v>
      </c>
      <c r="H140" s="189" t="s">
        <v>605</v>
      </c>
      <c r="I140" s="259"/>
      <c r="J140" s="271"/>
      <c r="K140" s="249"/>
      <c r="L140" s="344"/>
      <c r="M140" s="369"/>
      <c r="N140" s="371"/>
      <c r="O140" s="372"/>
      <c r="P140" s="367"/>
    </row>
    <row r="141" spans="2:16" ht="57" customHeight="1" x14ac:dyDescent="0.3">
      <c r="B141" s="416"/>
      <c r="C141" s="381"/>
      <c r="D141" s="262"/>
      <c r="E141" s="274"/>
      <c r="F141" s="271"/>
      <c r="G141" s="116">
        <v>5</v>
      </c>
      <c r="H141" s="189" t="s">
        <v>603</v>
      </c>
      <c r="I141" s="259"/>
      <c r="J141" s="271"/>
      <c r="K141" s="249"/>
      <c r="L141" s="344"/>
      <c r="M141" s="369"/>
      <c r="N141" s="371"/>
      <c r="O141" s="372"/>
      <c r="P141" s="367"/>
    </row>
    <row r="142" spans="2:16" ht="22.5" customHeight="1" x14ac:dyDescent="0.3">
      <c r="B142" s="416"/>
      <c r="C142" s="381"/>
      <c r="D142" s="262"/>
      <c r="E142" s="274"/>
      <c r="F142" s="271"/>
      <c r="G142" s="116">
        <v>6</v>
      </c>
      <c r="H142" s="116"/>
      <c r="I142" s="259"/>
      <c r="J142" s="271"/>
      <c r="K142" s="249"/>
      <c r="L142" s="344"/>
      <c r="M142" s="369"/>
      <c r="N142" s="371"/>
      <c r="O142" s="372"/>
      <c r="P142" s="367"/>
    </row>
    <row r="143" spans="2:16" ht="22.5" customHeight="1" x14ac:dyDescent="0.3">
      <c r="B143" s="416"/>
      <c r="C143" s="381"/>
      <c r="D143" s="262"/>
      <c r="E143" s="274"/>
      <c r="F143" s="271"/>
      <c r="G143" s="116">
        <v>7</v>
      </c>
      <c r="H143" s="116"/>
      <c r="I143" s="259"/>
      <c r="J143" s="271"/>
      <c r="K143" s="249"/>
      <c r="L143" s="344"/>
      <c r="M143" s="369"/>
      <c r="N143" s="371"/>
      <c r="O143" s="372"/>
      <c r="P143" s="367"/>
    </row>
    <row r="144" spans="2:16" ht="22.5" customHeight="1" thickBot="1" x14ac:dyDescent="0.35">
      <c r="B144" s="417"/>
      <c r="C144" s="382"/>
      <c r="D144" s="263"/>
      <c r="E144" s="275"/>
      <c r="F144" s="272"/>
      <c r="G144" s="121">
        <v>8</v>
      </c>
      <c r="H144" s="121"/>
      <c r="I144" s="260"/>
      <c r="J144" s="272"/>
      <c r="K144" s="250"/>
      <c r="L144" s="344"/>
      <c r="M144" s="369"/>
      <c r="N144" s="371"/>
      <c r="O144" s="372"/>
      <c r="P144" s="367"/>
    </row>
    <row r="145" spans="2:16" ht="38.25" customHeight="1" x14ac:dyDescent="0.3">
      <c r="B145" s="415" t="str">
        <f>+LEFT(C145,3)</f>
        <v>9.4</v>
      </c>
      <c r="C145" s="380" t="s">
        <v>205</v>
      </c>
      <c r="D145" s="383" t="s">
        <v>203</v>
      </c>
      <c r="E145" s="273" t="s">
        <v>607</v>
      </c>
      <c r="F145" s="270">
        <v>3</v>
      </c>
      <c r="G145" s="122">
        <v>1</v>
      </c>
      <c r="H145" s="188" t="s">
        <v>608</v>
      </c>
      <c r="I145" s="258" t="s">
        <v>609</v>
      </c>
      <c r="J145" s="270">
        <v>3</v>
      </c>
      <c r="K145" s="325" t="str">
        <f>+IF(OR(ISBLANK(F145),ISBLANK(J145)),"",IF(OR(AND(F145=1,J145=1),AND(F145=1,J145=2),AND(F145=1,J145=3)),"Deficiencia de control mayor (diseño y ejecución)",IF(OR(AND(F145=2,J145=2),AND(F145=3,J145=1),AND(F145=3,J145=2),AND(F145=2,J145=1)),"Deficiencia de control (diseño o ejecución)",IF(AND(F145=2,J145=3),"Oportunidad de mejora","Mantenimiento del control"))))</f>
        <v>Mantenimiento del control</v>
      </c>
      <c r="L145" s="344">
        <f>+IF(K145="",75,IF(K145="Deficiencia de control mayor (diseño y ejecución)",80,IF(K145="Deficiencia de control (diseño o ejecución)",100,IF(K145="Oportunidad de mejora",120,140))))</f>
        <v>140</v>
      </c>
      <c r="M145" s="369">
        <v>3.2456</v>
      </c>
      <c r="N145" s="371">
        <f>+L145+M145</f>
        <v>143.2456</v>
      </c>
      <c r="O145" s="372"/>
      <c r="P145" s="367"/>
    </row>
    <row r="146" spans="2:16" ht="46.5" customHeight="1" x14ac:dyDescent="0.3">
      <c r="B146" s="416"/>
      <c r="C146" s="381"/>
      <c r="D146" s="262"/>
      <c r="E146" s="274"/>
      <c r="F146" s="271"/>
      <c r="G146" s="116">
        <v>2</v>
      </c>
      <c r="H146" s="189" t="s">
        <v>610</v>
      </c>
      <c r="I146" s="259"/>
      <c r="J146" s="271"/>
      <c r="K146" s="249"/>
      <c r="L146" s="344"/>
      <c r="M146" s="369"/>
      <c r="N146" s="371"/>
      <c r="O146" s="372"/>
      <c r="P146" s="367"/>
    </row>
    <row r="147" spans="2:16" ht="22.5" customHeight="1" x14ac:dyDescent="0.3">
      <c r="B147" s="416"/>
      <c r="C147" s="381"/>
      <c r="D147" s="262"/>
      <c r="E147" s="274"/>
      <c r="F147" s="271"/>
      <c r="G147" s="116">
        <v>3</v>
      </c>
      <c r="H147" s="116"/>
      <c r="I147" s="259"/>
      <c r="J147" s="271"/>
      <c r="K147" s="249"/>
      <c r="L147" s="344"/>
      <c r="M147" s="369"/>
      <c r="N147" s="371"/>
      <c r="O147" s="372"/>
      <c r="P147" s="367"/>
    </row>
    <row r="148" spans="2:16" ht="22.5" customHeight="1" x14ac:dyDescent="0.3">
      <c r="B148" s="416"/>
      <c r="C148" s="381"/>
      <c r="D148" s="262"/>
      <c r="E148" s="274"/>
      <c r="F148" s="271"/>
      <c r="G148" s="116">
        <v>4</v>
      </c>
      <c r="H148" s="116"/>
      <c r="I148" s="259"/>
      <c r="J148" s="271"/>
      <c r="K148" s="249"/>
      <c r="L148" s="344"/>
      <c r="M148" s="369"/>
      <c r="N148" s="371"/>
      <c r="O148" s="372"/>
      <c r="P148" s="367"/>
    </row>
    <row r="149" spans="2:16" ht="22.5" customHeight="1" x14ac:dyDescent="0.3">
      <c r="B149" s="416"/>
      <c r="C149" s="381"/>
      <c r="D149" s="262"/>
      <c r="E149" s="274"/>
      <c r="F149" s="271"/>
      <c r="G149" s="116">
        <v>5</v>
      </c>
      <c r="H149" s="116"/>
      <c r="I149" s="259"/>
      <c r="J149" s="271"/>
      <c r="K149" s="249"/>
      <c r="L149" s="344"/>
      <c r="M149" s="369"/>
      <c r="N149" s="371"/>
      <c r="O149" s="372"/>
      <c r="P149" s="367"/>
    </row>
    <row r="150" spans="2:16" ht="22.5" customHeight="1" x14ac:dyDescent="0.3">
      <c r="B150" s="416"/>
      <c r="C150" s="381"/>
      <c r="D150" s="262"/>
      <c r="E150" s="274"/>
      <c r="F150" s="271"/>
      <c r="G150" s="116">
        <v>6</v>
      </c>
      <c r="H150" s="116"/>
      <c r="I150" s="259"/>
      <c r="J150" s="271"/>
      <c r="K150" s="249"/>
      <c r="L150" s="344"/>
      <c r="M150" s="369"/>
      <c r="N150" s="371"/>
      <c r="O150" s="372"/>
      <c r="P150" s="367"/>
    </row>
    <row r="151" spans="2:16" ht="22.5" customHeight="1" x14ac:dyDescent="0.3">
      <c r="B151" s="416"/>
      <c r="C151" s="381"/>
      <c r="D151" s="262"/>
      <c r="E151" s="274"/>
      <c r="F151" s="271"/>
      <c r="G151" s="116">
        <v>7</v>
      </c>
      <c r="H151" s="116"/>
      <c r="I151" s="259"/>
      <c r="J151" s="271"/>
      <c r="K151" s="249"/>
      <c r="L151" s="344"/>
      <c r="M151" s="369"/>
      <c r="N151" s="371"/>
      <c r="O151" s="372"/>
      <c r="P151" s="367"/>
    </row>
    <row r="152" spans="2:16" ht="22.5" customHeight="1" thickBot="1" x14ac:dyDescent="0.35">
      <c r="B152" s="417"/>
      <c r="C152" s="382"/>
      <c r="D152" s="263"/>
      <c r="E152" s="275"/>
      <c r="F152" s="272"/>
      <c r="G152" s="121">
        <v>8</v>
      </c>
      <c r="H152" s="187"/>
      <c r="I152" s="260"/>
      <c r="J152" s="272"/>
      <c r="K152" s="250"/>
      <c r="L152" s="344"/>
      <c r="M152" s="369"/>
      <c r="N152" s="371"/>
      <c r="O152" s="372"/>
      <c r="P152" s="367"/>
    </row>
    <row r="153" spans="2:16" ht="49.5" customHeight="1" x14ac:dyDescent="0.3">
      <c r="B153" s="415" t="str">
        <f>+LEFT(C153,3)</f>
        <v>9.5</v>
      </c>
      <c r="C153" s="380" t="s">
        <v>206</v>
      </c>
      <c r="D153" s="383" t="s">
        <v>207</v>
      </c>
      <c r="E153" s="273" t="s">
        <v>611</v>
      </c>
      <c r="F153" s="270">
        <v>3</v>
      </c>
      <c r="G153" s="122">
        <v>1</v>
      </c>
      <c r="H153" s="188" t="s">
        <v>612</v>
      </c>
      <c r="I153" s="258" t="s">
        <v>615</v>
      </c>
      <c r="J153" s="270">
        <v>3</v>
      </c>
      <c r="K153" s="325" t="str">
        <f>+IF(OR(ISBLANK(F153),ISBLANK(J153)),"",IF(OR(AND(F153=1,J153=1),AND(F153=1,J153=2),AND(F153=1,J153=3)),"Deficiencia de control mayor (diseño y ejecución)",IF(OR(AND(F153=2,J153=2),AND(F153=3,J153=1),AND(F153=3,J153=2),AND(F153=2,J153=1)),"Deficiencia de control (diseño o ejecución)",IF(AND(F153=2,J153=3),"Oportunidad de mejora","Mantenimiento del control"))))</f>
        <v>Mantenimiento del control</v>
      </c>
      <c r="L153" s="344">
        <f>+IF(K153="",75,IF(K153="Deficiencia de control mayor (diseño y ejecución)",80,IF(K153="Deficiencia de control (diseño o ejecución)",100,IF(K153="Oportunidad de mejora",120,140))))</f>
        <v>140</v>
      </c>
      <c r="M153" s="369">
        <v>3.3654000000000002</v>
      </c>
      <c r="N153" s="371">
        <f>+L153+M153</f>
        <v>143.36539999999999</v>
      </c>
      <c r="O153" s="372"/>
      <c r="P153" s="367"/>
    </row>
    <row r="154" spans="2:16" ht="36.75" customHeight="1" x14ac:dyDescent="0.3">
      <c r="B154" s="416"/>
      <c r="C154" s="381"/>
      <c r="D154" s="262"/>
      <c r="E154" s="274"/>
      <c r="F154" s="271"/>
      <c r="G154" s="116">
        <v>2</v>
      </c>
      <c r="H154" s="189" t="s">
        <v>613</v>
      </c>
      <c r="I154" s="259"/>
      <c r="J154" s="271"/>
      <c r="K154" s="249"/>
      <c r="L154" s="344"/>
      <c r="M154" s="369"/>
      <c r="N154" s="371"/>
      <c r="O154" s="372"/>
      <c r="P154" s="367"/>
    </row>
    <row r="155" spans="2:16" ht="49.5" customHeight="1" x14ac:dyDescent="0.3">
      <c r="B155" s="416"/>
      <c r="C155" s="381"/>
      <c r="D155" s="262"/>
      <c r="E155" s="274"/>
      <c r="F155" s="271"/>
      <c r="G155" s="116">
        <v>3</v>
      </c>
      <c r="H155" s="189" t="s">
        <v>614</v>
      </c>
      <c r="I155" s="259"/>
      <c r="J155" s="271"/>
      <c r="K155" s="249"/>
      <c r="L155" s="344"/>
      <c r="M155" s="369"/>
      <c r="N155" s="371"/>
      <c r="O155" s="372"/>
      <c r="P155" s="367"/>
    </row>
    <row r="156" spans="2:16" ht="22.5" customHeight="1" x14ac:dyDescent="0.3">
      <c r="B156" s="416"/>
      <c r="C156" s="381"/>
      <c r="D156" s="262"/>
      <c r="E156" s="274"/>
      <c r="F156" s="271"/>
      <c r="G156" s="116">
        <v>4</v>
      </c>
      <c r="H156" s="116"/>
      <c r="I156" s="259"/>
      <c r="J156" s="271"/>
      <c r="K156" s="249"/>
      <c r="L156" s="344"/>
      <c r="M156" s="369"/>
      <c r="N156" s="371"/>
      <c r="O156" s="372"/>
      <c r="P156" s="367"/>
    </row>
    <row r="157" spans="2:16" ht="22.5" customHeight="1" x14ac:dyDescent="0.3">
      <c r="B157" s="416"/>
      <c r="C157" s="381"/>
      <c r="D157" s="262"/>
      <c r="E157" s="274"/>
      <c r="F157" s="271"/>
      <c r="G157" s="116">
        <v>5</v>
      </c>
      <c r="H157" s="116"/>
      <c r="I157" s="259"/>
      <c r="J157" s="271"/>
      <c r="K157" s="249"/>
      <c r="L157" s="344"/>
      <c r="M157" s="369"/>
      <c r="N157" s="371"/>
      <c r="O157" s="372"/>
      <c r="P157" s="367"/>
    </row>
    <row r="158" spans="2:16" ht="22.5" customHeight="1" x14ac:dyDescent="0.3">
      <c r="B158" s="416"/>
      <c r="C158" s="381"/>
      <c r="D158" s="262"/>
      <c r="E158" s="274"/>
      <c r="F158" s="271"/>
      <c r="G158" s="116">
        <v>6</v>
      </c>
      <c r="H158" s="116"/>
      <c r="I158" s="259"/>
      <c r="J158" s="271"/>
      <c r="K158" s="249"/>
      <c r="L158" s="344"/>
      <c r="M158" s="369"/>
      <c r="N158" s="371"/>
      <c r="O158" s="372"/>
      <c r="P158" s="367"/>
    </row>
    <row r="159" spans="2:16" ht="22.5" customHeight="1" x14ac:dyDescent="0.3">
      <c r="B159" s="416"/>
      <c r="C159" s="381"/>
      <c r="D159" s="262"/>
      <c r="E159" s="274"/>
      <c r="F159" s="271"/>
      <c r="G159" s="116">
        <v>7</v>
      </c>
      <c r="H159" s="116"/>
      <c r="I159" s="259"/>
      <c r="J159" s="271"/>
      <c r="K159" s="249"/>
      <c r="L159" s="344"/>
      <c r="M159" s="369"/>
      <c r="N159" s="371"/>
      <c r="O159" s="372"/>
      <c r="P159" s="367"/>
    </row>
    <row r="160" spans="2:16" ht="22.5" customHeight="1" thickBot="1" x14ac:dyDescent="0.35">
      <c r="B160" s="417"/>
      <c r="C160" s="382"/>
      <c r="D160" s="263"/>
      <c r="E160" s="275"/>
      <c r="F160" s="272"/>
      <c r="G160" s="121">
        <v>8</v>
      </c>
      <c r="H160" s="121"/>
      <c r="I160" s="260"/>
      <c r="J160" s="272"/>
      <c r="K160" s="250"/>
      <c r="L160" s="344"/>
      <c r="M160" s="369"/>
      <c r="N160" s="371"/>
      <c r="O160" s="372"/>
      <c r="P160" s="367"/>
    </row>
  </sheetData>
  <sheetProtection formatCells="0" formatColumns="0" formatRows="0"/>
  <mergeCells count="286">
    <mergeCell ref="N137:N144"/>
    <mergeCell ref="N145:N152"/>
    <mergeCell ref="N153:N160"/>
    <mergeCell ref="N75:N82"/>
    <mergeCell ref="N83:N85"/>
    <mergeCell ref="N86:N93"/>
    <mergeCell ref="N94:N101"/>
    <mergeCell ref="N102:N109"/>
    <mergeCell ref="N110:N117"/>
    <mergeCell ref="N118:N120"/>
    <mergeCell ref="N121:N128"/>
    <mergeCell ref="N129:N136"/>
    <mergeCell ref="N13:N15"/>
    <mergeCell ref="N24:N31"/>
    <mergeCell ref="N32:N39"/>
    <mergeCell ref="N40:N42"/>
    <mergeCell ref="N43:N50"/>
    <mergeCell ref="N51:N58"/>
    <mergeCell ref="N59:N66"/>
    <mergeCell ref="N67:N74"/>
    <mergeCell ref="B137:B144"/>
    <mergeCell ref="B13:B15"/>
    <mergeCell ref="B16:B23"/>
    <mergeCell ref="B24:B31"/>
    <mergeCell ref="B32:B39"/>
    <mergeCell ref="B51:B58"/>
    <mergeCell ref="B59:B66"/>
    <mergeCell ref="B67:B74"/>
    <mergeCell ref="B40:B42"/>
    <mergeCell ref="B43:B50"/>
    <mergeCell ref="K129:K136"/>
    <mergeCell ref="K137:K144"/>
    <mergeCell ref="F13:F15"/>
    <mergeCell ref="C16:C23"/>
    <mergeCell ref="D16:D23"/>
    <mergeCell ref="F16:F23"/>
    <mergeCell ref="B145:B152"/>
    <mergeCell ref="B153:B160"/>
    <mergeCell ref="B86:B93"/>
    <mergeCell ref="B94:B101"/>
    <mergeCell ref="B121:B128"/>
    <mergeCell ref="B129:B136"/>
    <mergeCell ref="B75:B82"/>
    <mergeCell ref="B83:B85"/>
    <mergeCell ref="B102:B109"/>
    <mergeCell ref="B110:B117"/>
    <mergeCell ref="B118:B120"/>
    <mergeCell ref="K145:K152"/>
    <mergeCell ref="K153:K160"/>
    <mergeCell ref="C10:K10"/>
    <mergeCell ref="C11:K11"/>
    <mergeCell ref="K13:K15"/>
    <mergeCell ref="K40:K42"/>
    <mergeCell ref="K83:K85"/>
    <mergeCell ref="K118:K120"/>
    <mergeCell ref="K16:K23"/>
    <mergeCell ref="K24:K31"/>
    <mergeCell ref="K32:K39"/>
    <mergeCell ref="K43:K50"/>
    <mergeCell ref="K51:K58"/>
    <mergeCell ref="K59:K66"/>
    <mergeCell ref="K67:K74"/>
    <mergeCell ref="K75:K82"/>
    <mergeCell ref="K86:K93"/>
    <mergeCell ref="K94:K101"/>
    <mergeCell ref="K102:K109"/>
    <mergeCell ref="K110:K117"/>
    <mergeCell ref="G13:I13"/>
    <mergeCell ref="J16:J23"/>
    <mergeCell ref="J24:J31"/>
    <mergeCell ref="I14:I15"/>
    <mergeCell ref="E16:E23"/>
    <mergeCell ref="D24:D31"/>
    <mergeCell ref="E13:E15"/>
    <mergeCell ref="D13:D15"/>
    <mergeCell ref="J13:J15"/>
    <mergeCell ref="H14:H15"/>
    <mergeCell ref="I16:I23"/>
    <mergeCell ref="I24:I31"/>
    <mergeCell ref="C153:C160"/>
    <mergeCell ref="E153:E160"/>
    <mergeCell ref="D153:D160"/>
    <mergeCell ref="J32:J39"/>
    <mergeCell ref="J40:J42"/>
    <mergeCell ref="J43:J50"/>
    <mergeCell ref="J51:J58"/>
    <mergeCell ref="J59:J66"/>
    <mergeCell ref="J75:J82"/>
    <mergeCell ref="J83:J85"/>
    <mergeCell ref="J86:J93"/>
    <mergeCell ref="J145:J152"/>
    <mergeCell ref="J121:J128"/>
    <mergeCell ref="I84:I85"/>
    <mergeCell ref="I119:I120"/>
    <mergeCell ref="J110:J117"/>
    <mergeCell ref="J118:J120"/>
    <mergeCell ref="J129:J136"/>
    <mergeCell ref="J153:J160"/>
    <mergeCell ref="G119:G120"/>
    <mergeCell ref="G83:I83"/>
    <mergeCell ref="G118:I118"/>
    <mergeCell ref="C86:C93"/>
    <mergeCell ref="E86:E93"/>
    <mergeCell ref="F86:F93"/>
    <mergeCell ref="C110:C117"/>
    <mergeCell ref="E110:E117"/>
    <mergeCell ref="F110:F117"/>
    <mergeCell ref="D110:D117"/>
    <mergeCell ref="D86:D93"/>
    <mergeCell ref="C137:C144"/>
    <mergeCell ref="D137:D144"/>
    <mergeCell ref="E137:E144"/>
    <mergeCell ref="F137:F144"/>
    <mergeCell ref="D129:D136"/>
    <mergeCell ref="D121:D128"/>
    <mergeCell ref="C129:C136"/>
    <mergeCell ref="E129:E136"/>
    <mergeCell ref="F129:F136"/>
    <mergeCell ref="I129:I136"/>
    <mergeCell ref="F59:F66"/>
    <mergeCell ref="G41:G42"/>
    <mergeCell ref="C51:C58"/>
    <mergeCell ref="D40:D42"/>
    <mergeCell ref="D59:D66"/>
    <mergeCell ref="C40:C42"/>
    <mergeCell ref="C59:C66"/>
    <mergeCell ref="E59:E66"/>
    <mergeCell ref="D43:D50"/>
    <mergeCell ref="D51:D58"/>
    <mergeCell ref="E51:E58"/>
    <mergeCell ref="F51:F58"/>
    <mergeCell ref="F32:F39"/>
    <mergeCell ref="D32:D39"/>
    <mergeCell ref="I41:I42"/>
    <mergeCell ref="C43:C50"/>
    <mergeCell ref="E43:E50"/>
    <mergeCell ref="G40:I40"/>
    <mergeCell ref="F40:F42"/>
    <mergeCell ref="F43:F50"/>
    <mergeCell ref="E40:E42"/>
    <mergeCell ref="I32:I39"/>
    <mergeCell ref="I43:I50"/>
    <mergeCell ref="C67:C74"/>
    <mergeCell ref="D67:D74"/>
    <mergeCell ref="E67:E74"/>
    <mergeCell ref="F67:F74"/>
    <mergeCell ref="J67:J74"/>
    <mergeCell ref="E83:E85"/>
    <mergeCell ref="E118:E120"/>
    <mergeCell ref="G84:G85"/>
    <mergeCell ref="G14:G15"/>
    <mergeCell ref="C24:C31"/>
    <mergeCell ref="E24:E31"/>
    <mergeCell ref="F24:F31"/>
    <mergeCell ref="C13:C15"/>
    <mergeCell ref="C83:C85"/>
    <mergeCell ref="F83:F85"/>
    <mergeCell ref="C75:C82"/>
    <mergeCell ref="E75:E82"/>
    <mergeCell ref="F75:F82"/>
    <mergeCell ref="D75:D82"/>
    <mergeCell ref="D83:D85"/>
    <mergeCell ref="D118:D120"/>
    <mergeCell ref="C118:C120"/>
    <mergeCell ref="C32:C39"/>
    <mergeCell ref="E32:E39"/>
    <mergeCell ref="L137:L144"/>
    <mergeCell ref="L145:L152"/>
    <mergeCell ref="L153:L160"/>
    <mergeCell ref="J137:J144"/>
    <mergeCell ref="C94:C101"/>
    <mergeCell ref="D94:D101"/>
    <mergeCell ref="E94:E101"/>
    <mergeCell ref="F94:F101"/>
    <mergeCell ref="J94:J101"/>
    <mergeCell ref="C102:C109"/>
    <mergeCell ref="D102:D109"/>
    <mergeCell ref="E102:E109"/>
    <mergeCell ref="F102:F109"/>
    <mergeCell ref="J102:J109"/>
    <mergeCell ref="C121:C128"/>
    <mergeCell ref="E121:E128"/>
    <mergeCell ref="F121:F128"/>
    <mergeCell ref="F118:F120"/>
    <mergeCell ref="C145:C152"/>
    <mergeCell ref="F145:F152"/>
    <mergeCell ref="D145:D152"/>
    <mergeCell ref="E145:E152"/>
    <mergeCell ref="F153:F160"/>
    <mergeCell ref="K121:K128"/>
    <mergeCell ref="L75:L82"/>
    <mergeCell ref="L83:L85"/>
    <mergeCell ref="L86:L93"/>
    <mergeCell ref="L94:L101"/>
    <mergeCell ref="L102:L109"/>
    <mergeCell ref="L110:L117"/>
    <mergeCell ref="L118:L120"/>
    <mergeCell ref="L121:L128"/>
    <mergeCell ref="L129:L136"/>
    <mergeCell ref="L13:L15"/>
    <mergeCell ref="L16:L23"/>
    <mergeCell ref="L24:L31"/>
    <mergeCell ref="L32:L39"/>
    <mergeCell ref="L40:L42"/>
    <mergeCell ref="L43:L50"/>
    <mergeCell ref="L51:L58"/>
    <mergeCell ref="L59:L66"/>
    <mergeCell ref="L67:L74"/>
    <mergeCell ref="M13:M15"/>
    <mergeCell ref="M16:M23"/>
    <mergeCell ref="M24:M31"/>
    <mergeCell ref="M32:M39"/>
    <mergeCell ref="M40:M42"/>
    <mergeCell ref="M43:M50"/>
    <mergeCell ref="M51:M58"/>
    <mergeCell ref="M59:M66"/>
    <mergeCell ref="M67:M74"/>
    <mergeCell ref="M75:M82"/>
    <mergeCell ref="M83:M85"/>
    <mergeCell ref="M86:M93"/>
    <mergeCell ref="M94:M101"/>
    <mergeCell ref="M102:M109"/>
    <mergeCell ref="M110:M117"/>
    <mergeCell ref="M118:M120"/>
    <mergeCell ref="M121:M128"/>
    <mergeCell ref="M129:M136"/>
    <mergeCell ref="M137:M144"/>
    <mergeCell ref="M145:M152"/>
    <mergeCell ref="M153:M160"/>
    <mergeCell ref="O13:O15"/>
    <mergeCell ref="N16:N23"/>
    <mergeCell ref="O24:O31"/>
    <mergeCell ref="O32:O39"/>
    <mergeCell ref="O40:O42"/>
    <mergeCell ref="O43:O50"/>
    <mergeCell ref="O51:O58"/>
    <mergeCell ref="O59:O66"/>
    <mergeCell ref="O67:O74"/>
    <mergeCell ref="O75:O82"/>
    <mergeCell ref="O83:O85"/>
    <mergeCell ref="O86:O93"/>
    <mergeCell ref="O94:O101"/>
    <mergeCell ref="O102:O109"/>
    <mergeCell ref="O110:O117"/>
    <mergeCell ref="O118:O120"/>
    <mergeCell ref="O121:O128"/>
    <mergeCell ref="O129:O136"/>
    <mergeCell ref="O137:O144"/>
    <mergeCell ref="O145:O152"/>
    <mergeCell ref="O153:O160"/>
    <mergeCell ref="P13:P15"/>
    <mergeCell ref="P16:P23"/>
    <mergeCell ref="P24:P31"/>
    <mergeCell ref="P32:P39"/>
    <mergeCell ref="P40:P42"/>
    <mergeCell ref="P43:P50"/>
    <mergeCell ref="P51:P58"/>
    <mergeCell ref="P59:P66"/>
    <mergeCell ref="P67:P74"/>
    <mergeCell ref="P137:P144"/>
    <mergeCell ref="P145:P152"/>
    <mergeCell ref="P153:P160"/>
    <mergeCell ref="P75:P82"/>
    <mergeCell ref="P83:P85"/>
    <mergeCell ref="P86:P93"/>
    <mergeCell ref="P94:P101"/>
    <mergeCell ref="P102:P109"/>
    <mergeCell ref="P110:P117"/>
    <mergeCell ref="P118:P120"/>
    <mergeCell ref="P121:P128"/>
    <mergeCell ref="P129:P136"/>
    <mergeCell ref="I137:I144"/>
    <mergeCell ref="I145:I152"/>
    <mergeCell ref="I153:I160"/>
    <mergeCell ref="H41:H42"/>
    <mergeCell ref="H84:H85"/>
    <mergeCell ref="H119:H120"/>
    <mergeCell ref="I51:I58"/>
    <mergeCell ref="I59:I66"/>
    <mergeCell ref="I67:I74"/>
    <mergeCell ref="I75:I82"/>
    <mergeCell ref="I86:I93"/>
    <mergeCell ref="I94:I101"/>
    <mergeCell ref="I102:I109"/>
    <mergeCell ref="I110:I117"/>
    <mergeCell ref="I121:I128"/>
  </mergeCells>
  <dataValidations count="1">
    <dataValidation type="list" allowBlank="1" showInputMessage="1" showErrorMessage="1" sqref="F121:F160 F43:F82 J16:J39 F86:F117 J86:J117 F16:F39 J43:J82 J121:J160">
      <formula1>"1,2,3"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tint="0.39997558519241921"/>
  </sheetPr>
  <dimension ref="B1:O198"/>
  <sheetViews>
    <sheetView showGridLines="0" topLeftCell="E18" zoomScaleNormal="100" workbookViewId="0">
      <pane ySplit="3" topLeftCell="A21" activePane="bottomLeft" state="frozen"/>
      <selection activeCell="A18" sqref="A18"/>
      <selection pane="bottomLeft" activeCell="I115" sqref="I115:I122"/>
    </sheetView>
  </sheetViews>
  <sheetFormatPr baseColWidth="10" defaultColWidth="3.140625" defaultRowHeight="22.5" customHeight="1" x14ac:dyDescent="0.3"/>
  <cols>
    <col min="1" max="1" width="2.5703125" style="15" customWidth="1"/>
    <col min="2" max="2" width="4.42578125" style="15" hidden="1" customWidth="1"/>
    <col min="3" max="4" width="42.5703125" style="15" customWidth="1"/>
    <col min="5" max="5" width="38" style="15" customWidth="1"/>
    <col min="6" max="6" width="7.42578125" style="15" customWidth="1"/>
    <col min="7" max="7" width="3.5703125" style="15" bestFit="1" customWidth="1"/>
    <col min="8" max="8" width="38.28515625" style="15" customWidth="1"/>
    <col min="9" max="9" width="39.140625" style="15" customWidth="1"/>
    <col min="10" max="10" width="7.42578125" style="15" customWidth="1"/>
    <col min="11" max="11" width="26" style="15" customWidth="1"/>
    <col min="12" max="13" width="8" style="82" customWidth="1"/>
    <col min="14" max="14" width="12" style="82" customWidth="1"/>
    <col min="15" max="15" width="3.140625" style="50" customWidth="1"/>
    <col min="16" max="16363" width="3.140625" style="15" customWidth="1"/>
    <col min="16364" max="16384" width="3.140625" style="15"/>
  </cols>
  <sheetData>
    <row r="1" spans="3:11" ht="9.9499999999999993" customHeight="1" x14ac:dyDescent="0.3"/>
    <row r="2" spans="3:11" ht="9.9499999999999993" customHeight="1" x14ac:dyDescent="0.3"/>
    <row r="3" spans="3:11" ht="9.9499999999999993" customHeight="1" x14ac:dyDescent="0.3"/>
    <row r="4" spans="3:11" ht="9.9499999999999993" customHeight="1" x14ac:dyDescent="0.3"/>
    <row r="5" spans="3:11" ht="9.9499999999999993" customHeight="1" x14ac:dyDescent="0.3"/>
    <row r="6" spans="3:11" ht="9.9499999999999993" customHeight="1" x14ac:dyDescent="0.3"/>
    <row r="7" spans="3:11" ht="9.9499999999999993" customHeight="1" x14ac:dyDescent="0.3"/>
    <row r="8" spans="3:11" ht="9.9499999999999993" customHeight="1" x14ac:dyDescent="0.3"/>
    <row r="9" spans="3:11" ht="9.9499999999999993" customHeight="1" x14ac:dyDescent="0.3"/>
    <row r="10" spans="3:11" ht="9.9499999999999993" customHeight="1" x14ac:dyDescent="0.3"/>
    <row r="11" spans="3:11" ht="9.9499999999999993" customHeight="1" x14ac:dyDescent="0.3"/>
    <row r="12" spans="3:11" ht="31.5" customHeight="1" x14ac:dyDescent="0.3"/>
    <row r="13" spans="3:11" ht="24.75" customHeight="1" x14ac:dyDescent="0.3"/>
    <row r="14" spans="3:11" ht="20.25" customHeight="1" x14ac:dyDescent="0.3"/>
    <row r="15" spans="3:11" ht="20.100000000000001" customHeight="1" x14ac:dyDescent="0.3">
      <c r="C15" s="458" t="s">
        <v>208</v>
      </c>
      <c r="D15" s="458"/>
      <c r="E15" s="458"/>
      <c r="F15" s="458"/>
      <c r="G15" s="458"/>
      <c r="H15" s="458"/>
      <c r="I15" s="458"/>
      <c r="J15" s="458"/>
      <c r="K15" s="458"/>
    </row>
    <row r="16" spans="3:11" ht="37.700000000000003" customHeight="1" x14ac:dyDescent="0.3">
      <c r="C16" s="284" t="s">
        <v>209</v>
      </c>
      <c r="D16" s="284"/>
      <c r="E16" s="284"/>
      <c r="F16" s="284"/>
      <c r="G16" s="284"/>
      <c r="H16" s="284"/>
      <c r="I16" s="284"/>
      <c r="J16" s="284"/>
      <c r="K16" s="284"/>
    </row>
    <row r="17" spans="2:15" ht="9.9499999999999993" customHeight="1" thickBot="1" x14ac:dyDescent="0.35">
      <c r="C17" s="16"/>
      <c r="D17" s="16"/>
      <c r="F17" s="17"/>
    </row>
    <row r="18" spans="2:15" ht="36.75" customHeight="1" x14ac:dyDescent="0.3">
      <c r="B18" s="476" t="s">
        <v>111</v>
      </c>
      <c r="C18" s="425" t="s">
        <v>210</v>
      </c>
      <c r="D18" s="450" t="s">
        <v>8</v>
      </c>
      <c r="E18" s="450" t="s">
        <v>211</v>
      </c>
      <c r="F18" s="471" t="s">
        <v>175</v>
      </c>
      <c r="G18" s="475" t="s">
        <v>115</v>
      </c>
      <c r="H18" s="475"/>
      <c r="I18" s="475"/>
      <c r="J18" s="471" t="s">
        <v>212</v>
      </c>
      <c r="K18" s="461" t="s">
        <v>135</v>
      </c>
      <c r="L18" s="374"/>
      <c r="M18" s="374"/>
      <c r="N18" s="374"/>
    </row>
    <row r="19" spans="2:15" ht="29.25" customHeight="1" x14ac:dyDescent="0.3">
      <c r="B19" s="477"/>
      <c r="C19" s="426"/>
      <c r="D19" s="451"/>
      <c r="E19" s="451"/>
      <c r="F19" s="472"/>
      <c r="G19" s="470" t="s">
        <v>13</v>
      </c>
      <c r="H19" s="451" t="s">
        <v>15</v>
      </c>
      <c r="I19" s="451" t="s">
        <v>17</v>
      </c>
      <c r="J19" s="472"/>
      <c r="K19" s="462"/>
      <c r="L19" s="374"/>
      <c r="M19" s="374"/>
      <c r="N19" s="374"/>
    </row>
    <row r="20" spans="2:15" ht="65.25" customHeight="1" thickBot="1" x14ac:dyDescent="0.35">
      <c r="B20" s="478"/>
      <c r="C20" s="427"/>
      <c r="D20" s="452"/>
      <c r="E20" s="452"/>
      <c r="F20" s="473"/>
      <c r="G20" s="457"/>
      <c r="H20" s="457"/>
      <c r="I20" s="457"/>
      <c r="J20" s="473"/>
      <c r="K20" s="463"/>
      <c r="L20" s="374"/>
      <c r="M20" s="374"/>
      <c r="N20" s="374"/>
    </row>
    <row r="21" spans="2:15" ht="36" customHeight="1" x14ac:dyDescent="0.3">
      <c r="B21" s="251" t="str">
        <f>+LEFT(C21,4)</f>
        <v>10.1</v>
      </c>
      <c r="C21" s="467" t="s">
        <v>213</v>
      </c>
      <c r="D21" s="262" t="s">
        <v>203</v>
      </c>
      <c r="E21" s="468" t="s">
        <v>479</v>
      </c>
      <c r="F21" s="469">
        <v>3</v>
      </c>
      <c r="G21" s="114">
        <v>1</v>
      </c>
      <c r="H21" s="173" t="s">
        <v>480</v>
      </c>
      <c r="I21" s="259" t="s">
        <v>482</v>
      </c>
      <c r="J21" s="474">
        <v>3</v>
      </c>
      <c r="K21" s="248" t="str">
        <f>+IF(OR(ISBLANK(F21),ISBLANK(J21)),"",IF(OR(AND(F21=1,J21=1),AND(F21=1,J21=2),AND(F21=1,J21=3)),"Deficiencia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344">
        <f>+IF(K21="",152,IF(K21="Deficiencia de control mayor (diseño y ejecución)",160,IF(K21="Deficiencia de control (diseño o ejecución)",180,IF(K21="Oportunidad de mejora",200,220))))</f>
        <v>220</v>
      </c>
      <c r="M21" s="369">
        <v>3.4569000000000001</v>
      </c>
      <c r="N21" s="369">
        <f>+L21+M21</f>
        <v>223.45689999999999</v>
      </c>
    </row>
    <row r="22" spans="2:15" s="18" customFormat="1" ht="76.5" customHeight="1" x14ac:dyDescent="0.3">
      <c r="B22" s="252"/>
      <c r="C22" s="350"/>
      <c r="D22" s="262"/>
      <c r="E22" s="274"/>
      <c r="F22" s="271"/>
      <c r="G22" s="116">
        <v>2</v>
      </c>
      <c r="H22" s="170" t="s">
        <v>481</v>
      </c>
      <c r="I22" s="259"/>
      <c r="J22" s="268"/>
      <c r="K22" s="249"/>
      <c r="L22" s="344"/>
      <c r="M22" s="369"/>
      <c r="N22" s="369"/>
      <c r="O22" s="49"/>
    </row>
    <row r="23" spans="2:15" s="18" customFormat="1" ht="36.75" customHeight="1" x14ac:dyDescent="0.3">
      <c r="B23" s="252"/>
      <c r="C23" s="350"/>
      <c r="D23" s="262"/>
      <c r="E23" s="274"/>
      <c r="F23" s="271"/>
      <c r="G23" s="116">
        <v>3</v>
      </c>
      <c r="H23" s="167"/>
      <c r="I23" s="259"/>
      <c r="J23" s="268"/>
      <c r="K23" s="249"/>
      <c r="L23" s="344"/>
      <c r="M23" s="369"/>
      <c r="N23" s="369"/>
      <c r="O23" s="49"/>
    </row>
    <row r="24" spans="2:15" s="18" customFormat="1" ht="39.75" customHeight="1" x14ac:dyDescent="0.3">
      <c r="B24" s="252"/>
      <c r="C24" s="350"/>
      <c r="D24" s="262"/>
      <c r="E24" s="274"/>
      <c r="F24" s="271"/>
      <c r="G24" s="116">
        <v>4</v>
      </c>
      <c r="H24" s="167"/>
      <c r="I24" s="259"/>
      <c r="J24" s="268"/>
      <c r="K24" s="249"/>
      <c r="L24" s="344"/>
      <c r="M24" s="369"/>
      <c r="N24" s="369"/>
      <c r="O24" s="49"/>
    </row>
    <row r="25" spans="2:15" s="18" customFormat="1" ht="36.75" customHeight="1" x14ac:dyDescent="0.3">
      <c r="B25" s="252"/>
      <c r="C25" s="350"/>
      <c r="D25" s="262"/>
      <c r="E25" s="274"/>
      <c r="F25" s="271"/>
      <c r="G25" s="116">
        <v>5</v>
      </c>
      <c r="H25" s="167"/>
      <c r="I25" s="259"/>
      <c r="J25" s="268"/>
      <c r="K25" s="249"/>
      <c r="L25" s="344"/>
      <c r="M25" s="369"/>
      <c r="N25" s="369"/>
      <c r="O25" s="49"/>
    </row>
    <row r="26" spans="2:15" s="18" customFormat="1" ht="37.5" customHeight="1" x14ac:dyDescent="0.3">
      <c r="B26" s="252"/>
      <c r="C26" s="350"/>
      <c r="D26" s="262"/>
      <c r="E26" s="274"/>
      <c r="F26" s="271"/>
      <c r="G26" s="116">
        <v>6</v>
      </c>
      <c r="H26" s="167"/>
      <c r="I26" s="259"/>
      <c r="J26" s="268"/>
      <c r="K26" s="249"/>
      <c r="L26" s="344"/>
      <c r="M26" s="369"/>
      <c r="N26" s="369"/>
      <c r="O26" s="49"/>
    </row>
    <row r="27" spans="2:15" s="18" customFormat="1" ht="37.5" customHeight="1" x14ac:dyDescent="0.3">
      <c r="B27" s="252"/>
      <c r="C27" s="350"/>
      <c r="D27" s="262"/>
      <c r="E27" s="274"/>
      <c r="F27" s="271"/>
      <c r="G27" s="116">
        <v>7</v>
      </c>
      <c r="H27" s="167"/>
      <c r="I27" s="259"/>
      <c r="J27" s="268"/>
      <c r="K27" s="249"/>
      <c r="L27" s="344"/>
      <c r="M27" s="369"/>
      <c r="N27" s="369"/>
      <c r="O27" s="49"/>
    </row>
    <row r="28" spans="2:15" s="18" customFormat="1" ht="45" customHeight="1" thickBot="1" x14ac:dyDescent="0.35">
      <c r="B28" s="253"/>
      <c r="C28" s="351"/>
      <c r="D28" s="263"/>
      <c r="E28" s="275"/>
      <c r="F28" s="272"/>
      <c r="G28" s="121">
        <v>8</v>
      </c>
      <c r="H28" s="168"/>
      <c r="I28" s="260"/>
      <c r="J28" s="269"/>
      <c r="K28" s="250"/>
      <c r="L28" s="344"/>
      <c r="M28" s="369"/>
      <c r="N28" s="369"/>
      <c r="O28" s="49"/>
    </row>
    <row r="29" spans="2:15" s="18" customFormat="1" ht="43.5" customHeight="1" x14ac:dyDescent="0.3">
      <c r="B29" s="251" t="str">
        <f>+LEFT(C29,4)</f>
        <v>10.2</v>
      </c>
      <c r="C29" s="349" t="s">
        <v>214</v>
      </c>
      <c r="D29" s="261" t="s">
        <v>203</v>
      </c>
      <c r="E29" s="273" t="s">
        <v>635</v>
      </c>
      <c r="F29" s="270">
        <v>3</v>
      </c>
      <c r="G29" s="122">
        <v>1</v>
      </c>
      <c r="H29" s="169" t="s">
        <v>483</v>
      </c>
      <c r="I29" s="258" t="s">
        <v>636</v>
      </c>
      <c r="J29" s="267">
        <v>3</v>
      </c>
      <c r="K29" s="325" t="str">
        <f>+IF(OR(ISBLANK(F29),ISBLANK(J29)),"",IF(OR(AND(F29=1,J29=1),AND(F29=1,J29=2),AND(F29=1,J29=3)),"Deficiencia de control mayor (diseño y ejecución)",IF(OR(AND(F29=2,J29=2),AND(F29=3,J29=1),AND(F29=3,J29=2),AND(F29=2,J29=1)),"Deficiencia de control (diseño o ejecución)",IF(AND(F29=2,J29=3),"Oportunidad de mejora","Mantenimiento del control"))))</f>
        <v>Mantenimiento del control</v>
      </c>
      <c r="L29" s="344">
        <f>+IF(K29="",152,IF(K29="Deficiencia de control mayor (diseño y ejecución)",160,IF(K29="Deficiencia de control (diseño o ejecución)",180,IF(K29="Oportunidad de mejora",200,220))))</f>
        <v>220</v>
      </c>
      <c r="M29" s="369">
        <v>3.5478000000000001</v>
      </c>
      <c r="N29" s="369">
        <f>+L29+M29</f>
        <v>223.5478</v>
      </c>
      <c r="O29" s="49"/>
    </row>
    <row r="30" spans="2:15" s="18" customFormat="1" ht="45" customHeight="1" x14ac:dyDescent="0.3">
      <c r="B30" s="252"/>
      <c r="C30" s="350"/>
      <c r="D30" s="262"/>
      <c r="E30" s="274"/>
      <c r="F30" s="271"/>
      <c r="G30" s="116">
        <v>2</v>
      </c>
      <c r="H30" s="170" t="s">
        <v>484</v>
      </c>
      <c r="I30" s="365"/>
      <c r="J30" s="268"/>
      <c r="K30" s="249"/>
      <c r="L30" s="344"/>
      <c r="M30" s="369"/>
      <c r="N30" s="369"/>
      <c r="O30" s="49"/>
    </row>
    <row r="31" spans="2:15" s="18" customFormat="1" ht="44.25" customHeight="1" x14ac:dyDescent="0.3">
      <c r="B31" s="252"/>
      <c r="C31" s="350"/>
      <c r="D31" s="262"/>
      <c r="E31" s="274"/>
      <c r="F31" s="271"/>
      <c r="G31" s="116">
        <v>3</v>
      </c>
      <c r="H31" s="170" t="s">
        <v>485</v>
      </c>
      <c r="I31" s="365"/>
      <c r="J31" s="268"/>
      <c r="K31" s="249"/>
      <c r="L31" s="344"/>
      <c r="M31" s="369"/>
      <c r="N31" s="369"/>
      <c r="O31" s="49"/>
    </row>
    <row r="32" spans="2:15" s="18" customFormat="1" ht="21" customHeight="1" x14ac:dyDescent="0.3">
      <c r="B32" s="252"/>
      <c r="C32" s="350"/>
      <c r="D32" s="262"/>
      <c r="E32" s="274"/>
      <c r="F32" s="271"/>
      <c r="G32" s="116">
        <v>4</v>
      </c>
      <c r="H32" s="116"/>
      <c r="I32" s="365"/>
      <c r="J32" s="268"/>
      <c r="K32" s="249"/>
      <c r="L32" s="344"/>
      <c r="M32" s="369"/>
      <c r="N32" s="369"/>
      <c r="O32" s="49"/>
    </row>
    <row r="33" spans="2:15" s="18" customFormat="1" ht="21" customHeight="1" x14ac:dyDescent="0.3">
      <c r="B33" s="252"/>
      <c r="C33" s="350"/>
      <c r="D33" s="262"/>
      <c r="E33" s="274"/>
      <c r="F33" s="271"/>
      <c r="G33" s="116">
        <v>5</v>
      </c>
      <c r="H33" s="116"/>
      <c r="I33" s="365"/>
      <c r="J33" s="268"/>
      <c r="K33" s="249"/>
      <c r="L33" s="344"/>
      <c r="M33" s="369"/>
      <c r="N33" s="369"/>
      <c r="O33" s="49"/>
    </row>
    <row r="34" spans="2:15" s="18" customFormat="1" ht="21" customHeight="1" x14ac:dyDescent="0.3">
      <c r="B34" s="252"/>
      <c r="C34" s="350"/>
      <c r="D34" s="262"/>
      <c r="E34" s="274"/>
      <c r="F34" s="271"/>
      <c r="G34" s="116">
        <v>6</v>
      </c>
      <c r="H34" s="116"/>
      <c r="I34" s="365"/>
      <c r="J34" s="268"/>
      <c r="K34" s="249"/>
      <c r="L34" s="344"/>
      <c r="M34" s="369"/>
      <c r="N34" s="369"/>
      <c r="O34" s="49"/>
    </row>
    <row r="35" spans="2:15" s="18" customFormat="1" ht="21" customHeight="1" x14ac:dyDescent="0.3">
      <c r="B35" s="252"/>
      <c r="C35" s="350"/>
      <c r="D35" s="262"/>
      <c r="E35" s="274"/>
      <c r="F35" s="271"/>
      <c r="G35" s="116">
        <v>7</v>
      </c>
      <c r="H35" s="116"/>
      <c r="I35" s="365"/>
      <c r="J35" s="268"/>
      <c r="K35" s="249"/>
      <c r="L35" s="344"/>
      <c r="M35" s="369"/>
      <c r="N35" s="369"/>
      <c r="O35" s="49"/>
    </row>
    <row r="36" spans="2:15" s="18" customFormat="1" ht="21" customHeight="1" thickBot="1" x14ac:dyDescent="0.35">
      <c r="B36" s="253"/>
      <c r="C36" s="351"/>
      <c r="D36" s="263"/>
      <c r="E36" s="275"/>
      <c r="F36" s="272"/>
      <c r="G36" s="121">
        <v>8</v>
      </c>
      <c r="H36" s="121"/>
      <c r="I36" s="366"/>
      <c r="J36" s="269"/>
      <c r="K36" s="250"/>
      <c r="L36" s="344"/>
      <c r="M36" s="369"/>
      <c r="N36" s="369"/>
      <c r="O36" s="49"/>
    </row>
    <row r="37" spans="2:15" s="18" customFormat="1" ht="21" customHeight="1" x14ac:dyDescent="0.3">
      <c r="B37" s="251" t="str">
        <f>+LEFT(C37,4)</f>
        <v>10.3</v>
      </c>
      <c r="C37" s="349" t="s">
        <v>215</v>
      </c>
      <c r="D37" s="261" t="s">
        <v>216</v>
      </c>
      <c r="E37" s="273" t="s">
        <v>637</v>
      </c>
      <c r="F37" s="270">
        <v>3</v>
      </c>
      <c r="G37" s="122">
        <v>1</v>
      </c>
      <c r="H37" s="166" t="s">
        <v>486</v>
      </c>
      <c r="I37" s="258" t="s">
        <v>491</v>
      </c>
      <c r="J37" s="267">
        <v>3</v>
      </c>
      <c r="K37" s="325" t="str">
        <f>+IF(OR(ISBLANK(F37),ISBLANK(J37)),"",IF(OR(AND(F37=1,J37=1),AND(F37=1,J37=2),AND(F37=1,J37=3)),"Deficiencia de control mayor (diseño y ejecución)",IF(OR(AND(F37=2,J37=2),AND(F37=3,J37=1),AND(F37=3,J37=2),AND(F37=2,J37=1)),"Deficiencia de control (diseño o ejecución)",IF(AND(F37=2,J37=3),"Oportunidad de mejora","Mantenimiento del control"))))</f>
        <v>Mantenimiento del control</v>
      </c>
      <c r="L37" s="344">
        <f>+IF(K37="",152,IF(K37="Deficiencia de control mayor (diseño y ejecución)",160,IF(K37="Deficiencia de control (diseño o ejecución)",180,IF(K37="Oportunidad de mejora",200,220))))</f>
        <v>220</v>
      </c>
      <c r="M37" s="369">
        <v>3.6457999999999999</v>
      </c>
      <c r="N37" s="369">
        <f>+L37+M37</f>
        <v>223.64580000000001</v>
      </c>
      <c r="O37" s="49"/>
    </row>
    <row r="38" spans="2:15" s="18" customFormat="1" ht="21" customHeight="1" x14ac:dyDescent="0.3">
      <c r="B38" s="252"/>
      <c r="C38" s="350"/>
      <c r="D38" s="262"/>
      <c r="E38" s="274"/>
      <c r="F38" s="271"/>
      <c r="G38" s="116">
        <v>2</v>
      </c>
      <c r="H38" s="167" t="s">
        <v>487</v>
      </c>
      <c r="I38" s="259"/>
      <c r="J38" s="268"/>
      <c r="K38" s="249"/>
      <c r="L38" s="344"/>
      <c r="M38" s="369"/>
      <c r="N38" s="369"/>
      <c r="O38" s="49"/>
    </row>
    <row r="39" spans="2:15" s="18" customFormat="1" ht="38.25" customHeight="1" x14ac:dyDescent="0.3">
      <c r="B39" s="252"/>
      <c r="C39" s="350"/>
      <c r="D39" s="262"/>
      <c r="E39" s="274"/>
      <c r="F39" s="271"/>
      <c r="G39" s="116">
        <v>3</v>
      </c>
      <c r="H39" s="170" t="s">
        <v>488</v>
      </c>
      <c r="I39" s="259"/>
      <c r="J39" s="268"/>
      <c r="K39" s="249"/>
      <c r="L39" s="344"/>
      <c r="M39" s="369"/>
      <c r="N39" s="369"/>
      <c r="O39" s="49"/>
    </row>
    <row r="40" spans="2:15" s="18" customFormat="1" ht="34.5" customHeight="1" x14ac:dyDescent="0.3">
      <c r="B40" s="252"/>
      <c r="C40" s="350"/>
      <c r="D40" s="262"/>
      <c r="E40" s="274"/>
      <c r="F40" s="271"/>
      <c r="G40" s="116">
        <v>4</v>
      </c>
      <c r="H40" s="170" t="s">
        <v>489</v>
      </c>
      <c r="I40" s="259"/>
      <c r="J40" s="268"/>
      <c r="K40" s="249"/>
      <c r="L40" s="344"/>
      <c r="M40" s="369"/>
      <c r="N40" s="369"/>
      <c r="O40" s="49"/>
    </row>
    <row r="41" spans="2:15" s="18" customFormat="1" ht="28.5" customHeight="1" x14ac:dyDescent="0.3">
      <c r="B41" s="252"/>
      <c r="C41" s="350"/>
      <c r="D41" s="262"/>
      <c r="E41" s="274"/>
      <c r="F41" s="271"/>
      <c r="G41" s="116">
        <v>5</v>
      </c>
      <c r="H41" s="170" t="s">
        <v>490</v>
      </c>
      <c r="I41" s="259"/>
      <c r="J41" s="268"/>
      <c r="K41" s="249"/>
      <c r="L41" s="344"/>
      <c r="M41" s="369"/>
      <c r="N41" s="369"/>
      <c r="O41" s="49"/>
    </row>
    <row r="42" spans="2:15" s="18" customFormat="1" ht="21" customHeight="1" x14ac:dyDescent="0.3">
      <c r="B42" s="252"/>
      <c r="C42" s="350"/>
      <c r="D42" s="262"/>
      <c r="E42" s="274"/>
      <c r="F42" s="271"/>
      <c r="G42" s="116">
        <v>6</v>
      </c>
      <c r="H42" s="167"/>
      <c r="I42" s="259"/>
      <c r="J42" s="268"/>
      <c r="K42" s="249"/>
      <c r="L42" s="344"/>
      <c r="M42" s="369"/>
      <c r="N42" s="369"/>
      <c r="O42" s="49"/>
    </row>
    <row r="43" spans="2:15" s="18" customFormat="1" ht="21" customHeight="1" x14ac:dyDescent="0.3">
      <c r="B43" s="252"/>
      <c r="C43" s="350"/>
      <c r="D43" s="262"/>
      <c r="E43" s="274"/>
      <c r="F43" s="271"/>
      <c r="G43" s="116">
        <v>7</v>
      </c>
      <c r="H43" s="167"/>
      <c r="I43" s="259"/>
      <c r="J43" s="268"/>
      <c r="K43" s="249"/>
      <c r="L43" s="344"/>
      <c r="M43" s="369"/>
      <c r="N43" s="369"/>
      <c r="O43" s="49"/>
    </row>
    <row r="44" spans="2:15" s="18" customFormat="1" ht="21" customHeight="1" thickBot="1" x14ac:dyDescent="0.35">
      <c r="B44" s="253"/>
      <c r="C44" s="351"/>
      <c r="D44" s="263"/>
      <c r="E44" s="275"/>
      <c r="F44" s="272"/>
      <c r="G44" s="121">
        <v>8</v>
      </c>
      <c r="H44" s="121"/>
      <c r="I44" s="260"/>
      <c r="J44" s="269"/>
      <c r="K44" s="250"/>
      <c r="L44" s="344"/>
      <c r="M44" s="369"/>
      <c r="N44" s="369"/>
      <c r="O44" s="49"/>
    </row>
    <row r="45" spans="2:15" s="18" customFormat="1" ht="27" customHeight="1" x14ac:dyDescent="0.3">
      <c r="B45" s="479"/>
      <c r="C45" s="425" t="s">
        <v>217</v>
      </c>
      <c r="D45" s="428" t="s">
        <v>8</v>
      </c>
      <c r="E45" s="431" t="s">
        <v>211</v>
      </c>
      <c r="F45" s="434" t="s">
        <v>175</v>
      </c>
      <c r="G45" s="437" t="s">
        <v>115</v>
      </c>
      <c r="H45" s="438"/>
      <c r="I45" s="438"/>
      <c r="J45" s="434" t="s">
        <v>212</v>
      </c>
      <c r="K45" s="464" t="s">
        <v>135</v>
      </c>
      <c r="L45" s="373"/>
      <c r="M45" s="373"/>
      <c r="N45" s="373"/>
      <c r="O45" s="49"/>
    </row>
    <row r="46" spans="2:15" s="18" customFormat="1" ht="33" customHeight="1" x14ac:dyDescent="0.3">
      <c r="B46" s="480"/>
      <c r="C46" s="426"/>
      <c r="D46" s="429"/>
      <c r="E46" s="432"/>
      <c r="F46" s="435"/>
      <c r="G46" s="439" t="s">
        <v>13</v>
      </c>
      <c r="H46" s="441" t="s">
        <v>15</v>
      </c>
      <c r="I46" s="441" t="s">
        <v>17</v>
      </c>
      <c r="J46" s="435"/>
      <c r="K46" s="465"/>
      <c r="L46" s="373"/>
      <c r="M46" s="373"/>
      <c r="N46" s="373"/>
      <c r="O46" s="49"/>
    </row>
    <row r="47" spans="2:15" s="18" customFormat="1" ht="75" customHeight="1" thickBot="1" x14ac:dyDescent="0.35">
      <c r="B47" s="481"/>
      <c r="C47" s="427"/>
      <c r="D47" s="430"/>
      <c r="E47" s="433"/>
      <c r="F47" s="436"/>
      <c r="G47" s="440"/>
      <c r="H47" s="442"/>
      <c r="I47" s="442"/>
      <c r="J47" s="436"/>
      <c r="K47" s="466"/>
      <c r="L47" s="373"/>
      <c r="M47" s="373"/>
      <c r="N47" s="373"/>
      <c r="O47" s="49"/>
    </row>
    <row r="48" spans="2:15" s="18" customFormat="1" ht="38.25" customHeight="1" x14ac:dyDescent="0.3">
      <c r="B48" s="251" t="str">
        <f>+LEFT(C48,4)</f>
        <v>11.1</v>
      </c>
      <c r="C48" s="349" t="s">
        <v>218</v>
      </c>
      <c r="D48" s="261" t="s">
        <v>219</v>
      </c>
      <c r="E48" s="258" t="s">
        <v>492</v>
      </c>
      <c r="F48" s="267">
        <v>3</v>
      </c>
      <c r="G48" s="122">
        <v>1</v>
      </c>
      <c r="H48" s="169" t="s">
        <v>493</v>
      </c>
      <c r="I48" s="258" t="s">
        <v>496</v>
      </c>
      <c r="J48" s="267">
        <v>3</v>
      </c>
      <c r="K48" s="325" t="str">
        <f>+IF(OR(ISBLANK(F48),ISBLANK(J48)),"",IF(OR(AND(F48=1,J48=1),AND(F48=1,J48=2),AND(F48=1,J48=3)),"Deficiencia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344">
        <f>+IF(K48="",152,IF(K48="Deficiencia de control mayor (diseño y ejecución)",160,IF(K48="Deficiencia de control (diseño o ejecución)",180,IF(K48="Oportunidad de mejora",200,220))))</f>
        <v>220</v>
      </c>
      <c r="M48" s="369">
        <v>3.7896000000000001</v>
      </c>
      <c r="N48" s="369">
        <f>+L48+M48</f>
        <v>223.78960000000001</v>
      </c>
      <c r="O48" s="49"/>
    </row>
    <row r="49" spans="2:15" s="18" customFormat="1" ht="59.25" customHeight="1" x14ac:dyDescent="0.3">
      <c r="B49" s="252"/>
      <c r="C49" s="350"/>
      <c r="D49" s="262"/>
      <c r="E49" s="259"/>
      <c r="F49" s="268"/>
      <c r="G49" s="116">
        <v>2</v>
      </c>
      <c r="H49" s="170" t="s">
        <v>494</v>
      </c>
      <c r="I49" s="259"/>
      <c r="J49" s="268"/>
      <c r="K49" s="249"/>
      <c r="L49" s="344"/>
      <c r="M49" s="369"/>
      <c r="N49" s="369"/>
      <c r="O49" s="49"/>
    </row>
    <row r="50" spans="2:15" s="18" customFormat="1" ht="57" customHeight="1" x14ac:dyDescent="0.3">
      <c r="B50" s="252"/>
      <c r="C50" s="350"/>
      <c r="D50" s="262"/>
      <c r="E50" s="259"/>
      <c r="F50" s="268"/>
      <c r="G50" s="116">
        <v>3</v>
      </c>
      <c r="H50" s="170" t="s">
        <v>495</v>
      </c>
      <c r="I50" s="259"/>
      <c r="J50" s="268"/>
      <c r="K50" s="249"/>
      <c r="L50" s="344"/>
      <c r="M50" s="369"/>
      <c r="N50" s="369"/>
      <c r="O50" s="49"/>
    </row>
    <row r="51" spans="2:15" s="18" customFormat="1" ht="43.5" customHeight="1" x14ac:dyDescent="0.3">
      <c r="B51" s="252"/>
      <c r="C51" s="350"/>
      <c r="D51" s="262"/>
      <c r="E51" s="259"/>
      <c r="F51" s="268"/>
      <c r="G51" s="116">
        <v>4</v>
      </c>
      <c r="H51" s="167"/>
      <c r="I51" s="259"/>
      <c r="J51" s="268"/>
      <c r="K51" s="249"/>
      <c r="L51" s="344"/>
      <c r="M51" s="369"/>
      <c r="N51" s="369"/>
      <c r="O51" s="49"/>
    </row>
    <row r="52" spans="2:15" s="18" customFormat="1" ht="21" customHeight="1" x14ac:dyDescent="0.3">
      <c r="B52" s="252"/>
      <c r="C52" s="350"/>
      <c r="D52" s="262"/>
      <c r="E52" s="259"/>
      <c r="F52" s="268"/>
      <c r="G52" s="116">
        <v>5</v>
      </c>
      <c r="H52" s="167"/>
      <c r="I52" s="259"/>
      <c r="J52" s="268"/>
      <c r="K52" s="249"/>
      <c r="L52" s="344"/>
      <c r="M52" s="369"/>
      <c r="N52" s="369"/>
      <c r="O52" s="49"/>
    </row>
    <row r="53" spans="2:15" s="18" customFormat="1" ht="21" customHeight="1" x14ac:dyDescent="0.3">
      <c r="B53" s="252"/>
      <c r="C53" s="350"/>
      <c r="D53" s="262"/>
      <c r="E53" s="259"/>
      <c r="F53" s="268"/>
      <c r="G53" s="116">
        <v>6</v>
      </c>
      <c r="H53" s="167"/>
      <c r="I53" s="259"/>
      <c r="J53" s="268"/>
      <c r="K53" s="249"/>
      <c r="L53" s="344"/>
      <c r="M53" s="369"/>
      <c r="N53" s="369"/>
      <c r="O53" s="49"/>
    </row>
    <row r="54" spans="2:15" s="18" customFormat="1" ht="21" customHeight="1" x14ac:dyDescent="0.3">
      <c r="B54" s="252"/>
      <c r="C54" s="350"/>
      <c r="D54" s="262"/>
      <c r="E54" s="259"/>
      <c r="F54" s="268"/>
      <c r="G54" s="116">
        <v>7</v>
      </c>
      <c r="H54" s="167"/>
      <c r="I54" s="259"/>
      <c r="J54" s="268"/>
      <c r="K54" s="249"/>
      <c r="L54" s="344"/>
      <c r="M54" s="369"/>
      <c r="N54" s="369"/>
      <c r="O54" s="49"/>
    </row>
    <row r="55" spans="2:15" s="18" customFormat="1" ht="21" customHeight="1" thickBot="1" x14ac:dyDescent="0.35">
      <c r="B55" s="253"/>
      <c r="C55" s="351"/>
      <c r="D55" s="263"/>
      <c r="E55" s="260"/>
      <c r="F55" s="269"/>
      <c r="G55" s="121">
        <v>8</v>
      </c>
      <c r="H55" s="121"/>
      <c r="I55" s="260"/>
      <c r="J55" s="269"/>
      <c r="K55" s="250"/>
      <c r="L55" s="344"/>
      <c r="M55" s="369"/>
      <c r="N55" s="369"/>
      <c r="O55" s="49"/>
    </row>
    <row r="56" spans="2:15" s="18" customFormat="1" ht="21.75" customHeight="1" x14ac:dyDescent="0.3">
      <c r="B56" s="251" t="str">
        <f>+LEFT(C56,4)</f>
        <v>11.2</v>
      </c>
      <c r="C56" s="349" t="s">
        <v>220</v>
      </c>
      <c r="D56" s="261" t="s">
        <v>219</v>
      </c>
      <c r="E56" s="273" t="s">
        <v>492</v>
      </c>
      <c r="F56" s="267">
        <v>3</v>
      </c>
      <c r="G56" s="122">
        <v>1</v>
      </c>
      <c r="H56" s="166" t="s">
        <v>493</v>
      </c>
      <c r="I56" s="258" t="s">
        <v>497</v>
      </c>
      <c r="J56" s="267">
        <v>3</v>
      </c>
      <c r="K56" s="325" t="str">
        <f>+IF(OR(ISBLANK(F56),ISBLANK(J56)),"",IF(OR(AND(F56=1,J56=1),AND(F56=1,J56=2),AND(F56=1,J56=3)),"Deficiencia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344">
        <f>+IF(K56="",152,IF(K56="Deficiencia de control mayor (diseño y ejecución)",160,IF(K56="Deficiencia de control (diseño o ejecución)",180,IF(K56="Oportunidad de mejora",200,220))))</f>
        <v>220</v>
      </c>
      <c r="M56" s="369">
        <v>3.8456000000000001</v>
      </c>
      <c r="N56" s="369">
        <f>+L56+M56</f>
        <v>223.84559999999999</v>
      </c>
      <c r="O56" s="49"/>
    </row>
    <row r="57" spans="2:15" s="18" customFormat="1" ht="21.75" customHeight="1" x14ac:dyDescent="0.3">
      <c r="B57" s="252"/>
      <c r="C57" s="350"/>
      <c r="D57" s="262"/>
      <c r="E57" s="274"/>
      <c r="F57" s="268"/>
      <c r="G57" s="116">
        <v>2</v>
      </c>
      <c r="H57" s="167" t="s">
        <v>494</v>
      </c>
      <c r="I57" s="259"/>
      <c r="J57" s="268"/>
      <c r="K57" s="249"/>
      <c r="L57" s="344"/>
      <c r="M57" s="369"/>
      <c r="N57" s="369"/>
      <c r="O57" s="49"/>
    </row>
    <row r="58" spans="2:15" s="18" customFormat="1" ht="21.75" customHeight="1" x14ac:dyDescent="0.3">
      <c r="B58" s="252"/>
      <c r="C58" s="350"/>
      <c r="D58" s="262"/>
      <c r="E58" s="274"/>
      <c r="F58" s="268"/>
      <c r="G58" s="116">
        <v>3</v>
      </c>
      <c r="H58" s="167" t="s">
        <v>495</v>
      </c>
      <c r="I58" s="259"/>
      <c r="J58" s="268"/>
      <c r="K58" s="249"/>
      <c r="L58" s="344"/>
      <c r="M58" s="369"/>
      <c r="N58" s="369"/>
      <c r="O58" s="49"/>
    </row>
    <row r="59" spans="2:15" s="18" customFormat="1" ht="21.75" customHeight="1" x14ac:dyDescent="0.3">
      <c r="B59" s="252"/>
      <c r="C59" s="350"/>
      <c r="D59" s="262"/>
      <c r="E59" s="274"/>
      <c r="F59" s="268"/>
      <c r="G59" s="116">
        <v>4</v>
      </c>
      <c r="H59" s="116"/>
      <c r="I59" s="259"/>
      <c r="J59" s="268"/>
      <c r="K59" s="249"/>
      <c r="L59" s="344"/>
      <c r="M59" s="369"/>
      <c r="N59" s="369"/>
      <c r="O59" s="49"/>
    </row>
    <row r="60" spans="2:15" s="18" customFormat="1" ht="21.75" customHeight="1" x14ac:dyDescent="0.3">
      <c r="B60" s="252"/>
      <c r="C60" s="350"/>
      <c r="D60" s="262"/>
      <c r="E60" s="274"/>
      <c r="F60" s="268"/>
      <c r="G60" s="116">
        <v>5</v>
      </c>
      <c r="H60" s="116"/>
      <c r="I60" s="259"/>
      <c r="J60" s="268"/>
      <c r="K60" s="249"/>
      <c r="L60" s="344"/>
      <c r="M60" s="369"/>
      <c r="N60" s="369"/>
      <c r="O60" s="49"/>
    </row>
    <row r="61" spans="2:15" s="18" customFormat="1" ht="21.75" customHeight="1" x14ac:dyDescent="0.3">
      <c r="B61" s="252"/>
      <c r="C61" s="350"/>
      <c r="D61" s="262"/>
      <c r="E61" s="274"/>
      <c r="F61" s="268"/>
      <c r="G61" s="116">
        <v>6</v>
      </c>
      <c r="H61" s="116"/>
      <c r="I61" s="259"/>
      <c r="J61" s="268"/>
      <c r="K61" s="249"/>
      <c r="L61" s="344"/>
      <c r="M61" s="369"/>
      <c r="N61" s="369"/>
      <c r="O61" s="49"/>
    </row>
    <row r="62" spans="2:15" s="18" customFormat="1" ht="21.75" customHeight="1" x14ac:dyDescent="0.3">
      <c r="B62" s="252"/>
      <c r="C62" s="350"/>
      <c r="D62" s="262"/>
      <c r="E62" s="274"/>
      <c r="F62" s="268"/>
      <c r="G62" s="116">
        <v>7</v>
      </c>
      <c r="H62" s="116"/>
      <c r="I62" s="259"/>
      <c r="J62" s="268"/>
      <c r="K62" s="249"/>
      <c r="L62" s="344"/>
      <c r="M62" s="369"/>
      <c r="N62" s="369"/>
      <c r="O62" s="49"/>
    </row>
    <row r="63" spans="2:15" s="18" customFormat="1" ht="21.75" customHeight="1" thickBot="1" x14ac:dyDescent="0.35">
      <c r="B63" s="253"/>
      <c r="C63" s="351"/>
      <c r="D63" s="263"/>
      <c r="E63" s="275"/>
      <c r="F63" s="269"/>
      <c r="G63" s="121">
        <v>8</v>
      </c>
      <c r="H63" s="121"/>
      <c r="I63" s="260"/>
      <c r="J63" s="269"/>
      <c r="K63" s="250"/>
      <c r="L63" s="344"/>
      <c r="M63" s="369"/>
      <c r="N63" s="369"/>
      <c r="O63" s="49"/>
    </row>
    <row r="64" spans="2:15" s="18" customFormat="1" ht="21.75" customHeight="1" x14ac:dyDescent="0.3">
      <c r="B64" s="251" t="str">
        <f>+LEFT(C64,4)</f>
        <v>11.3</v>
      </c>
      <c r="C64" s="349" t="s">
        <v>221</v>
      </c>
      <c r="D64" s="261" t="s">
        <v>222</v>
      </c>
      <c r="E64" s="273" t="s">
        <v>502</v>
      </c>
      <c r="F64" s="267">
        <v>3</v>
      </c>
      <c r="G64" s="122">
        <v>1</v>
      </c>
      <c r="H64" s="166" t="s">
        <v>499</v>
      </c>
      <c r="I64" s="258" t="s">
        <v>498</v>
      </c>
      <c r="J64" s="267">
        <v>3</v>
      </c>
      <c r="K64" s="325" t="str">
        <f>+IF(OR(ISBLANK(F64),ISBLANK(J64)),"",IF(OR(AND(F64=1,J64=1),AND(F64=1,J64=2),AND(F64=1,J64=3)),"Deficiencia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344">
        <f>+IF(K64="",152,IF(K64="Deficiencia de control mayor (diseño y ejecución)",160,IF(K64="Deficiencia de control (diseño o ejecución)",180,IF(K64="Oportunidad de mejora",200,220))))</f>
        <v>220</v>
      </c>
      <c r="M64" s="369">
        <v>3.9653999999999998</v>
      </c>
      <c r="N64" s="369">
        <f>+L64+M64</f>
        <v>223.96539999999999</v>
      </c>
      <c r="O64" s="49"/>
    </row>
    <row r="65" spans="2:15" s="18" customFormat="1" ht="21.75" customHeight="1" x14ac:dyDescent="0.3">
      <c r="B65" s="252"/>
      <c r="C65" s="350"/>
      <c r="D65" s="262"/>
      <c r="E65" s="274"/>
      <c r="F65" s="268"/>
      <c r="G65" s="116">
        <v>2</v>
      </c>
      <c r="H65" s="167" t="s">
        <v>500</v>
      </c>
      <c r="I65" s="259"/>
      <c r="J65" s="268"/>
      <c r="K65" s="249"/>
      <c r="L65" s="344"/>
      <c r="M65" s="369"/>
      <c r="N65" s="369"/>
      <c r="O65" s="49"/>
    </row>
    <row r="66" spans="2:15" s="18" customFormat="1" ht="21.75" customHeight="1" x14ac:dyDescent="0.3">
      <c r="B66" s="252"/>
      <c r="C66" s="350"/>
      <c r="D66" s="262"/>
      <c r="E66" s="274"/>
      <c r="F66" s="268"/>
      <c r="G66" s="116">
        <v>3</v>
      </c>
      <c r="H66" s="167" t="s">
        <v>501</v>
      </c>
      <c r="I66" s="259"/>
      <c r="J66" s="268"/>
      <c r="K66" s="249"/>
      <c r="L66" s="344"/>
      <c r="M66" s="369"/>
      <c r="N66" s="369"/>
      <c r="O66" s="49"/>
    </row>
    <row r="67" spans="2:15" s="18" customFormat="1" ht="35.25" customHeight="1" x14ac:dyDescent="0.3">
      <c r="B67" s="252"/>
      <c r="C67" s="350"/>
      <c r="D67" s="262"/>
      <c r="E67" s="274"/>
      <c r="F67" s="268"/>
      <c r="G67" s="116">
        <v>4</v>
      </c>
      <c r="H67" s="170" t="s">
        <v>503</v>
      </c>
      <c r="I67" s="259"/>
      <c r="J67" s="268"/>
      <c r="K67" s="249"/>
      <c r="L67" s="344"/>
      <c r="M67" s="369"/>
      <c r="N67" s="369"/>
      <c r="O67" s="49"/>
    </row>
    <row r="68" spans="2:15" s="18" customFormat="1" ht="32.25" customHeight="1" x14ac:dyDescent="0.3">
      <c r="B68" s="252"/>
      <c r="C68" s="350"/>
      <c r="D68" s="262"/>
      <c r="E68" s="274"/>
      <c r="F68" s="268"/>
      <c r="G68" s="116">
        <v>5</v>
      </c>
      <c r="H68" s="170" t="s">
        <v>504</v>
      </c>
      <c r="I68" s="259"/>
      <c r="J68" s="268"/>
      <c r="K68" s="249"/>
      <c r="L68" s="344"/>
      <c r="M68" s="369"/>
      <c r="N68" s="369"/>
      <c r="O68" s="49"/>
    </row>
    <row r="69" spans="2:15" s="18" customFormat="1" ht="21.75" customHeight="1" x14ac:dyDescent="0.3">
      <c r="B69" s="252"/>
      <c r="C69" s="350"/>
      <c r="D69" s="262"/>
      <c r="E69" s="274"/>
      <c r="F69" s="268"/>
      <c r="G69" s="116">
        <v>6</v>
      </c>
      <c r="H69" s="167"/>
      <c r="I69" s="259"/>
      <c r="J69" s="268"/>
      <c r="K69" s="249"/>
      <c r="L69" s="344"/>
      <c r="M69" s="369"/>
      <c r="N69" s="369"/>
      <c r="O69" s="49"/>
    </row>
    <row r="70" spans="2:15" s="18" customFormat="1" ht="21.75" customHeight="1" x14ac:dyDescent="0.3">
      <c r="B70" s="252"/>
      <c r="C70" s="350"/>
      <c r="D70" s="262"/>
      <c r="E70" s="274"/>
      <c r="F70" s="268"/>
      <c r="G70" s="116">
        <v>7</v>
      </c>
      <c r="H70" s="167"/>
      <c r="I70" s="259"/>
      <c r="J70" s="268"/>
      <c r="K70" s="249"/>
      <c r="L70" s="344"/>
      <c r="M70" s="369"/>
      <c r="N70" s="369"/>
      <c r="O70" s="49"/>
    </row>
    <row r="71" spans="2:15" s="18" customFormat="1" ht="21.75" customHeight="1" thickBot="1" x14ac:dyDescent="0.35">
      <c r="B71" s="253"/>
      <c r="C71" s="351"/>
      <c r="D71" s="263"/>
      <c r="E71" s="275"/>
      <c r="F71" s="269"/>
      <c r="G71" s="121">
        <v>8</v>
      </c>
      <c r="H71" s="121"/>
      <c r="I71" s="260"/>
      <c r="J71" s="269"/>
      <c r="K71" s="250"/>
      <c r="L71" s="344"/>
      <c r="M71" s="369"/>
      <c r="N71" s="369"/>
      <c r="O71" s="49"/>
    </row>
    <row r="72" spans="2:15" ht="16.5" x14ac:dyDescent="0.3">
      <c r="B72" s="251" t="str">
        <f>+LEFT(C72,4)</f>
        <v>11.4</v>
      </c>
      <c r="C72" s="349" t="s">
        <v>223</v>
      </c>
      <c r="D72" s="261" t="s">
        <v>224</v>
      </c>
      <c r="E72" s="270" t="s">
        <v>505</v>
      </c>
      <c r="F72" s="267">
        <v>3</v>
      </c>
      <c r="G72" s="122">
        <v>1</v>
      </c>
      <c r="H72" s="166" t="s">
        <v>506</v>
      </c>
      <c r="I72" s="258" t="s">
        <v>509</v>
      </c>
      <c r="J72" s="267">
        <v>3</v>
      </c>
      <c r="K72" s="325" t="str">
        <f>+IF(OR(ISBLANK(F72),ISBLANK(J72)),"",IF(OR(AND(F72=1,J72=1),AND(F72=1,J72=2),AND(F72=1,J72=3)),"Deficiencia de control mayor (diseño y ejecución)",IF(OR(AND(F72=2,J72=2),AND(F72=3,J72=1),AND(F72=3,J72=2),AND(F72=2,J72=1)),"Deficiencia de control (diseño o ejecución)",IF(AND(F72=2,J72=3),"Oportunidad de mejora","Mantenimiento del control"))))</f>
        <v>Mantenimiento del control</v>
      </c>
      <c r="L72" s="344">
        <f>+IF(K72="",152,IF(K72="Deficiencia de control mayor (diseño y ejecución)",160,IF(K72="Deficiencia de control (diseño o ejecución)",180,IF(K72="Oportunidad de mejora",200,220))))</f>
        <v>220</v>
      </c>
      <c r="M72" s="369">
        <v>4.0122999999999998</v>
      </c>
      <c r="N72" s="369">
        <f>+L72+M72</f>
        <v>224.01230000000001</v>
      </c>
    </row>
    <row r="73" spans="2:15" ht="16.5" x14ac:dyDescent="0.3">
      <c r="B73" s="252"/>
      <c r="C73" s="350"/>
      <c r="D73" s="262"/>
      <c r="E73" s="271"/>
      <c r="F73" s="268"/>
      <c r="G73" s="116">
        <v>2</v>
      </c>
      <c r="H73" s="167" t="s">
        <v>507</v>
      </c>
      <c r="I73" s="259"/>
      <c r="J73" s="268"/>
      <c r="K73" s="249"/>
      <c r="L73" s="344"/>
      <c r="M73" s="369"/>
      <c r="N73" s="369"/>
    </row>
    <row r="74" spans="2:15" ht="33" x14ac:dyDescent="0.3">
      <c r="B74" s="252"/>
      <c r="C74" s="350"/>
      <c r="D74" s="262"/>
      <c r="E74" s="271"/>
      <c r="F74" s="268"/>
      <c r="G74" s="116">
        <v>3</v>
      </c>
      <c r="H74" s="170" t="s">
        <v>508</v>
      </c>
      <c r="I74" s="259"/>
      <c r="J74" s="268"/>
      <c r="K74" s="249"/>
      <c r="L74" s="344"/>
      <c r="M74" s="369"/>
      <c r="N74" s="369"/>
    </row>
    <row r="75" spans="2:15" ht="16.5" x14ac:dyDescent="0.3">
      <c r="B75" s="252"/>
      <c r="C75" s="350"/>
      <c r="D75" s="262"/>
      <c r="E75" s="271"/>
      <c r="F75" s="268"/>
      <c r="G75" s="116">
        <v>4</v>
      </c>
      <c r="H75" s="167"/>
      <c r="I75" s="259"/>
      <c r="J75" s="268"/>
      <c r="K75" s="249"/>
      <c r="L75" s="344"/>
      <c r="M75" s="369"/>
      <c r="N75" s="369"/>
    </row>
    <row r="76" spans="2:15" ht="16.5" x14ac:dyDescent="0.3">
      <c r="B76" s="252"/>
      <c r="C76" s="350"/>
      <c r="D76" s="262"/>
      <c r="E76" s="271"/>
      <c r="F76" s="268"/>
      <c r="G76" s="116">
        <v>5</v>
      </c>
      <c r="H76" s="167"/>
      <c r="I76" s="259"/>
      <c r="J76" s="268"/>
      <c r="K76" s="249"/>
      <c r="L76" s="344"/>
      <c r="M76" s="369"/>
      <c r="N76" s="369"/>
    </row>
    <row r="77" spans="2:15" ht="16.5" x14ac:dyDescent="0.3">
      <c r="B77" s="252"/>
      <c r="C77" s="350"/>
      <c r="D77" s="262"/>
      <c r="E77" s="271"/>
      <c r="F77" s="268"/>
      <c r="G77" s="116">
        <v>6</v>
      </c>
      <c r="H77" s="167"/>
      <c r="I77" s="259"/>
      <c r="J77" s="268"/>
      <c r="K77" s="249"/>
      <c r="L77" s="344"/>
      <c r="M77" s="369"/>
      <c r="N77" s="369"/>
    </row>
    <row r="78" spans="2:15" ht="16.5" x14ac:dyDescent="0.3">
      <c r="B78" s="252"/>
      <c r="C78" s="350"/>
      <c r="D78" s="262"/>
      <c r="E78" s="271"/>
      <c r="F78" s="268"/>
      <c r="G78" s="116">
        <v>7</v>
      </c>
      <c r="H78" s="167"/>
      <c r="I78" s="259"/>
      <c r="J78" s="268"/>
      <c r="K78" s="249"/>
      <c r="L78" s="344"/>
      <c r="M78" s="369"/>
      <c r="N78" s="369"/>
    </row>
    <row r="79" spans="2:15" ht="17.25" thickBot="1" x14ac:dyDescent="0.35">
      <c r="B79" s="253"/>
      <c r="C79" s="351"/>
      <c r="D79" s="263"/>
      <c r="E79" s="272"/>
      <c r="F79" s="269"/>
      <c r="G79" s="121">
        <v>8</v>
      </c>
      <c r="H79" s="168"/>
      <c r="I79" s="260"/>
      <c r="J79" s="269"/>
      <c r="K79" s="250"/>
      <c r="L79" s="344"/>
      <c r="M79" s="369"/>
      <c r="N79" s="369"/>
    </row>
    <row r="80" spans="2:15" ht="22.5" customHeight="1" x14ac:dyDescent="0.3">
      <c r="B80" s="444"/>
      <c r="C80" s="444" t="s">
        <v>225</v>
      </c>
      <c r="D80" s="443" t="s">
        <v>8</v>
      </c>
      <c r="E80" s="431" t="s">
        <v>211</v>
      </c>
      <c r="F80" s="435" t="s">
        <v>175</v>
      </c>
      <c r="G80" s="455" t="s">
        <v>115</v>
      </c>
      <c r="H80" s="456"/>
      <c r="I80" s="456"/>
      <c r="J80" s="435" t="s">
        <v>212</v>
      </c>
      <c r="K80" s="459" t="s">
        <v>135</v>
      </c>
      <c r="L80" s="373"/>
      <c r="M80" s="373"/>
      <c r="N80" s="373"/>
    </row>
    <row r="81" spans="2:14" ht="22.5" customHeight="1" x14ac:dyDescent="0.3">
      <c r="B81" s="445"/>
      <c r="C81" s="445"/>
      <c r="D81" s="429"/>
      <c r="E81" s="432"/>
      <c r="F81" s="435"/>
      <c r="G81" s="439" t="s">
        <v>13</v>
      </c>
      <c r="H81" s="441" t="s">
        <v>15</v>
      </c>
      <c r="I81" s="441" t="s">
        <v>17</v>
      </c>
      <c r="J81" s="435"/>
      <c r="K81" s="459"/>
      <c r="L81" s="373"/>
      <c r="M81" s="373"/>
      <c r="N81" s="373"/>
    </row>
    <row r="82" spans="2:14" ht="75" customHeight="1" thickBot="1" x14ac:dyDescent="0.35">
      <c r="B82" s="446"/>
      <c r="C82" s="446"/>
      <c r="D82" s="430"/>
      <c r="E82" s="433"/>
      <c r="F82" s="453"/>
      <c r="G82" s="454"/>
      <c r="H82" s="442"/>
      <c r="I82" s="442"/>
      <c r="J82" s="453"/>
      <c r="K82" s="460"/>
      <c r="L82" s="373"/>
      <c r="M82" s="373"/>
      <c r="N82" s="373"/>
    </row>
    <row r="83" spans="2:14" ht="28.5" customHeight="1" x14ac:dyDescent="0.3">
      <c r="B83" s="251" t="str">
        <f>+LEFT(C83,4)</f>
        <v>12.1</v>
      </c>
      <c r="C83" s="349" t="s">
        <v>226</v>
      </c>
      <c r="D83" s="261" t="s">
        <v>227</v>
      </c>
      <c r="E83" s="273" t="s">
        <v>502</v>
      </c>
      <c r="F83" s="267">
        <v>3</v>
      </c>
      <c r="G83" s="122">
        <v>1</v>
      </c>
      <c r="H83" s="166" t="s">
        <v>499</v>
      </c>
      <c r="I83" s="258" t="s">
        <v>638</v>
      </c>
      <c r="J83" s="267">
        <v>3</v>
      </c>
      <c r="K83" s="325" t="str">
        <f>+IF(OR(ISBLANK(F83),ISBLANK(J83)),"",IF(OR(AND(F83=1,J83=1),AND(F83=1,J83=2),AND(F83=1,J83=3)),"Deficiencia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344">
        <f>+IF(K83="",152,IF(K83="Deficiencia de control mayor (diseño y ejecución)",160,IF(K83="Deficiencia de control (diseño o ejecución)",180,IF(K83="Oportunidad de mejora",200,220))))</f>
        <v>220</v>
      </c>
      <c r="M83" s="369">
        <v>4.1235999999999997</v>
      </c>
      <c r="N83" s="369">
        <f>+L83+M83</f>
        <v>224.12360000000001</v>
      </c>
    </row>
    <row r="84" spans="2:14" ht="28.5" customHeight="1" x14ac:dyDescent="0.3">
      <c r="B84" s="252"/>
      <c r="C84" s="350"/>
      <c r="D84" s="262"/>
      <c r="E84" s="271"/>
      <c r="F84" s="268"/>
      <c r="G84" s="116">
        <v>2</v>
      </c>
      <c r="H84" s="167" t="s">
        <v>500</v>
      </c>
      <c r="I84" s="259"/>
      <c r="J84" s="268"/>
      <c r="K84" s="249"/>
      <c r="L84" s="344"/>
      <c r="M84" s="369"/>
      <c r="N84" s="369"/>
    </row>
    <row r="85" spans="2:14" ht="28.5" customHeight="1" x14ac:dyDescent="0.3">
      <c r="B85" s="252"/>
      <c r="C85" s="350"/>
      <c r="D85" s="262"/>
      <c r="E85" s="271"/>
      <c r="F85" s="268"/>
      <c r="G85" s="116">
        <v>3</v>
      </c>
      <c r="H85" s="167" t="s">
        <v>501</v>
      </c>
      <c r="I85" s="259"/>
      <c r="J85" s="268"/>
      <c r="K85" s="249"/>
      <c r="L85" s="344"/>
      <c r="M85" s="369"/>
      <c r="N85" s="369"/>
    </row>
    <row r="86" spans="2:14" ht="28.5" customHeight="1" x14ac:dyDescent="0.3">
      <c r="B86" s="252"/>
      <c r="C86" s="350"/>
      <c r="D86" s="262"/>
      <c r="E86" s="271"/>
      <c r="F86" s="268"/>
      <c r="G86" s="116">
        <v>4</v>
      </c>
      <c r="H86" s="170" t="s">
        <v>503</v>
      </c>
      <c r="I86" s="259"/>
      <c r="J86" s="268"/>
      <c r="K86" s="249"/>
      <c r="L86" s="344"/>
      <c r="M86" s="369"/>
      <c r="N86" s="369"/>
    </row>
    <row r="87" spans="2:14" ht="28.5" customHeight="1" x14ac:dyDescent="0.3">
      <c r="B87" s="252"/>
      <c r="C87" s="350"/>
      <c r="D87" s="262"/>
      <c r="E87" s="271"/>
      <c r="F87" s="268"/>
      <c r="G87" s="116">
        <v>5</v>
      </c>
      <c r="H87" s="170" t="s">
        <v>504</v>
      </c>
      <c r="I87" s="259"/>
      <c r="J87" s="268"/>
      <c r="K87" s="249"/>
      <c r="L87" s="344"/>
      <c r="M87" s="369"/>
      <c r="N87" s="369"/>
    </row>
    <row r="88" spans="2:14" ht="28.5" customHeight="1" x14ac:dyDescent="0.3">
      <c r="B88" s="252"/>
      <c r="C88" s="350"/>
      <c r="D88" s="262"/>
      <c r="E88" s="271"/>
      <c r="F88" s="268"/>
      <c r="G88" s="116">
        <v>6</v>
      </c>
      <c r="H88" s="116"/>
      <c r="I88" s="259"/>
      <c r="J88" s="268"/>
      <c r="K88" s="249"/>
      <c r="L88" s="344"/>
      <c r="M88" s="369"/>
      <c r="N88" s="369"/>
    </row>
    <row r="89" spans="2:14" ht="28.5" customHeight="1" x14ac:dyDescent="0.3">
      <c r="B89" s="252"/>
      <c r="C89" s="350"/>
      <c r="D89" s="262"/>
      <c r="E89" s="271"/>
      <c r="F89" s="268"/>
      <c r="G89" s="116">
        <v>7</v>
      </c>
      <c r="H89" s="116"/>
      <c r="I89" s="259"/>
      <c r="J89" s="268"/>
      <c r="K89" s="249"/>
      <c r="L89" s="344"/>
      <c r="M89" s="369"/>
      <c r="N89" s="369"/>
    </row>
    <row r="90" spans="2:14" ht="28.5" customHeight="1" thickBot="1" x14ac:dyDescent="0.35">
      <c r="B90" s="253"/>
      <c r="C90" s="351"/>
      <c r="D90" s="263"/>
      <c r="E90" s="272"/>
      <c r="F90" s="269"/>
      <c r="G90" s="121">
        <v>8</v>
      </c>
      <c r="H90" s="121"/>
      <c r="I90" s="260"/>
      <c r="J90" s="269"/>
      <c r="K90" s="250"/>
      <c r="L90" s="344"/>
      <c r="M90" s="369"/>
      <c r="N90" s="369"/>
    </row>
    <row r="91" spans="2:14" ht="16.5" x14ac:dyDescent="0.3">
      <c r="B91" s="251" t="str">
        <f>+LEFT(C91,4)</f>
        <v>12.2</v>
      </c>
      <c r="C91" s="349" t="s">
        <v>228</v>
      </c>
      <c r="D91" s="261" t="s">
        <v>229</v>
      </c>
      <c r="E91" s="273" t="s">
        <v>510</v>
      </c>
      <c r="F91" s="267">
        <v>3</v>
      </c>
      <c r="G91" s="122">
        <v>1</v>
      </c>
      <c r="H91" s="175" t="s">
        <v>511</v>
      </c>
      <c r="I91" s="258" t="s">
        <v>639</v>
      </c>
      <c r="J91" s="267">
        <v>3</v>
      </c>
      <c r="K91" s="325" t="str">
        <f>+IF(OR(ISBLANK(F91),ISBLANK(J91)),"",IF(OR(AND(F91=1,J91=1),AND(F91=1,J91=2),AND(F91=1,J91=3)),"Deficiencia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344">
        <f>+IF(K91="",152,IF(K91="Deficiencia de control mayor (diseño y ejecución)",160,IF(K91="Deficiencia de control (diseño o ejecución)",180,IF(K91="Oportunidad de mejora",200,220))))</f>
        <v>220</v>
      </c>
      <c r="M91" s="369">
        <v>4.2365000000000004</v>
      </c>
      <c r="N91" s="424">
        <f>+L91+M91</f>
        <v>224.23650000000001</v>
      </c>
    </row>
    <row r="92" spans="2:14" ht="16.5" x14ac:dyDescent="0.3">
      <c r="B92" s="252"/>
      <c r="C92" s="350"/>
      <c r="D92" s="262"/>
      <c r="E92" s="274"/>
      <c r="F92" s="268"/>
      <c r="G92" s="116">
        <v>2</v>
      </c>
      <c r="H92" s="176" t="s">
        <v>512</v>
      </c>
      <c r="I92" s="259"/>
      <c r="J92" s="268"/>
      <c r="K92" s="249"/>
      <c r="L92" s="344"/>
      <c r="M92" s="369"/>
      <c r="N92" s="424"/>
    </row>
    <row r="93" spans="2:14" ht="16.5" x14ac:dyDescent="0.3">
      <c r="B93" s="252"/>
      <c r="C93" s="350"/>
      <c r="D93" s="262"/>
      <c r="E93" s="274"/>
      <c r="F93" s="268"/>
      <c r="G93" s="116">
        <v>3</v>
      </c>
      <c r="H93" s="176" t="s">
        <v>513</v>
      </c>
      <c r="I93" s="259"/>
      <c r="J93" s="268"/>
      <c r="K93" s="249"/>
      <c r="L93" s="344"/>
      <c r="M93" s="369"/>
      <c r="N93" s="424"/>
    </row>
    <row r="94" spans="2:14" ht="33" x14ac:dyDescent="0.3">
      <c r="B94" s="252"/>
      <c r="C94" s="350"/>
      <c r="D94" s="262"/>
      <c r="E94" s="274"/>
      <c r="F94" s="268"/>
      <c r="G94" s="116">
        <v>4</v>
      </c>
      <c r="H94" s="178" t="s">
        <v>514</v>
      </c>
      <c r="I94" s="259"/>
      <c r="J94" s="268"/>
      <c r="K94" s="249"/>
      <c r="L94" s="344"/>
      <c r="M94" s="369"/>
      <c r="N94" s="424"/>
    </row>
    <row r="95" spans="2:14" ht="16.5" x14ac:dyDescent="0.3">
      <c r="B95" s="252"/>
      <c r="C95" s="350"/>
      <c r="D95" s="262"/>
      <c r="E95" s="274"/>
      <c r="F95" s="268"/>
      <c r="G95" s="116">
        <v>5</v>
      </c>
      <c r="H95" s="176" t="s">
        <v>515</v>
      </c>
      <c r="I95" s="259"/>
      <c r="J95" s="268"/>
      <c r="K95" s="249"/>
      <c r="L95" s="344"/>
      <c r="M95" s="369"/>
      <c r="N95" s="424"/>
    </row>
    <row r="96" spans="2:14" ht="16.5" x14ac:dyDescent="0.3">
      <c r="B96" s="252"/>
      <c r="C96" s="350"/>
      <c r="D96" s="262"/>
      <c r="E96" s="274"/>
      <c r="F96" s="268"/>
      <c r="G96" s="116">
        <v>6</v>
      </c>
      <c r="H96" s="176" t="s">
        <v>516</v>
      </c>
      <c r="I96" s="259"/>
      <c r="J96" s="268"/>
      <c r="K96" s="249"/>
      <c r="L96" s="344"/>
      <c r="M96" s="369"/>
      <c r="N96" s="424"/>
    </row>
    <row r="97" spans="2:14" ht="16.5" x14ac:dyDescent="0.3">
      <c r="B97" s="252"/>
      <c r="C97" s="350"/>
      <c r="D97" s="262"/>
      <c r="E97" s="274"/>
      <c r="F97" s="268"/>
      <c r="G97" s="116">
        <v>7</v>
      </c>
      <c r="H97" s="176" t="s">
        <v>517</v>
      </c>
      <c r="I97" s="259"/>
      <c r="J97" s="268"/>
      <c r="K97" s="249"/>
      <c r="L97" s="344"/>
      <c r="M97" s="369"/>
      <c r="N97" s="424"/>
    </row>
    <row r="98" spans="2:14" ht="17.25" thickBot="1" x14ac:dyDescent="0.35">
      <c r="B98" s="253"/>
      <c r="C98" s="351"/>
      <c r="D98" s="263"/>
      <c r="E98" s="275"/>
      <c r="F98" s="269"/>
      <c r="G98" s="121">
        <v>8</v>
      </c>
      <c r="H98" s="121"/>
      <c r="I98" s="260"/>
      <c r="J98" s="269"/>
      <c r="K98" s="250"/>
      <c r="L98" s="344"/>
      <c r="M98" s="369"/>
      <c r="N98" s="424"/>
    </row>
    <row r="99" spans="2:14" ht="33" x14ac:dyDescent="0.3">
      <c r="B99" s="251" t="str">
        <f>+LEFT(C99,4)</f>
        <v>12.3</v>
      </c>
      <c r="C99" s="447" t="s">
        <v>230</v>
      </c>
      <c r="D99" s="261" t="s">
        <v>231</v>
      </c>
      <c r="E99" s="258" t="s">
        <v>518</v>
      </c>
      <c r="F99" s="267">
        <v>3</v>
      </c>
      <c r="G99" s="122">
        <v>1</v>
      </c>
      <c r="H99" s="177" t="s">
        <v>519</v>
      </c>
      <c r="I99" s="254" t="s">
        <v>640</v>
      </c>
      <c r="J99" s="267">
        <v>3</v>
      </c>
      <c r="K99" s="325" t="str">
        <f>+IF(OR(ISBLANK(F99),ISBLANK(J99)),"",IF(OR(AND(F99=1,J99=1),AND(F99=1,J99=2),AND(F99=1,J99=3)),"Deficiencia de control mayor (diseño y ejecución)",IF(OR(AND(F99=2,J99=2),AND(F99=3,J99=1),AND(F99=3,J99=2),AND(F99=2,J99=1)),"Deficiencia de control (diseño o ejecución)",IF(AND(F99=2,J99=3),"Oportunidad de mejora","Mantenimiento del control"))))</f>
        <v>Mantenimiento del control</v>
      </c>
      <c r="L99" s="344">
        <f>+IF(K99="",152,IF(K99="Deficiencia de control mayor (diseño y ejecución)",160,IF(K99="Deficiencia de control (diseño o ejecución)",180,IF(K99="Oportunidad de mejora",200,220))))</f>
        <v>220</v>
      </c>
      <c r="M99" s="369">
        <v>4.2365599999999999</v>
      </c>
      <c r="N99" s="424">
        <f>+L99+M99</f>
        <v>224.23656</v>
      </c>
    </row>
    <row r="100" spans="2:14" ht="16.5" x14ac:dyDescent="0.3">
      <c r="B100" s="252"/>
      <c r="C100" s="448"/>
      <c r="D100" s="262"/>
      <c r="E100" s="259"/>
      <c r="F100" s="268"/>
      <c r="G100" s="116">
        <v>2</v>
      </c>
      <c r="H100" s="176" t="s">
        <v>520</v>
      </c>
      <c r="I100" s="246"/>
      <c r="J100" s="268"/>
      <c r="K100" s="249"/>
      <c r="L100" s="344"/>
      <c r="M100" s="369"/>
      <c r="N100" s="424"/>
    </row>
    <row r="101" spans="2:14" ht="16.5" x14ac:dyDescent="0.3">
      <c r="B101" s="252"/>
      <c r="C101" s="448"/>
      <c r="D101" s="262"/>
      <c r="E101" s="259"/>
      <c r="F101" s="268"/>
      <c r="G101" s="116">
        <v>3</v>
      </c>
      <c r="H101" s="176" t="s">
        <v>521</v>
      </c>
      <c r="I101" s="246"/>
      <c r="J101" s="268"/>
      <c r="K101" s="249"/>
      <c r="L101" s="344"/>
      <c r="M101" s="369"/>
      <c r="N101" s="424"/>
    </row>
    <row r="102" spans="2:14" ht="16.5" x14ac:dyDescent="0.3">
      <c r="B102" s="252"/>
      <c r="C102" s="448"/>
      <c r="D102" s="262"/>
      <c r="E102" s="259"/>
      <c r="F102" s="268"/>
      <c r="G102" s="116">
        <v>4</v>
      </c>
      <c r="H102" s="116"/>
      <c r="I102" s="246"/>
      <c r="J102" s="268"/>
      <c r="K102" s="249"/>
      <c r="L102" s="344"/>
      <c r="M102" s="369"/>
      <c r="N102" s="424"/>
    </row>
    <row r="103" spans="2:14" ht="16.5" x14ac:dyDescent="0.3">
      <c r="B103" s="252"/>
      <c r="C103" s="448"/>
      <c r="D103" s="262"/>
      <c r="E103" s="259"/>
      <c r="F103" s="268"/>
      <c r="G103" s="116">
        <v>5</v>
      </c>
      <c r="H103" s="116"/>
      <c r="I103" s="246"/>
      <c r="J103" s="268"/>
      <c r="K103" s="249"/>
      <c r="L103" s="344"/>
      <c r="M103" s="369"/>
      <c r="N103" s="424"/>
    </row>
    <row r="104" spans="2:14" ht="16.5" x14ac:dyDescent="0.3">
      <c r="B104" s="252"/>
      <c r="C104" s="448"/>
      <c r="D104" s="262"/>
      <c r="E104" s="259"/>
      <c r="F104" s="268"/>
      <c r="G104" s="116">
        <v>6</v>
      </c>
      <c r="H104" s="116"/>
      <c r="I104" s="246"/>
      <c r="J104" s="268"/>
      <c r="K104" s="249"/>
      <c r="L104" s="344"/>
      <c r="M104" s="369"/>
      <c r="N104" s="424"/>
    </row>
    <row r="105" spans="2:14" ht="16.5" x14ac:dyDescent="0.3">
      <c r="B105" s="252"/>
      <c r="C105" s="448"/>
      <c r="D105" s="262"/>
      <c r="E105" s="259"/>
      <c r="F105" s="268"/>
      <c r="G105" s="116">
        <v>7</v>
      </c>
      <c r="H105" s="116"/>
      <c r="I105" s="246"/>
      <c r="J105" s="268"/>
      <c r="K105" s="249"/>
      <c r="L105" s="344"/>
      <c r="M105" s="369"/>
      <c r="N105" s="424"/>
    </row>
    <row r="106" spans="2:14" ht="17.25" thickBot="1" x14ac:dyDescent="0.35">
      <c r="B106" s="253"/>
      <c r="C106" s="449"/>
      <c r="D106" s="263"/>
      <c r="E106" s="260"/>
      <c r="F106" s="269"/>
      <c r="G106" s="121">
        <v>8</v>
      </c>
      <c r="H106" s="121"/>
      <c r="I106" s="247"/>
      <c r="J106" s="269"/>
      <c r="K106" s="250"/>
      <c r="L106" s="344"/>
      <c r="M106" s="369"/>
      <c r="N106" s="424"/>
    </row>
    <row r="107" spans="2:14" ht="33" x14ac:dyDescent="0.3">
      <c r="B107" s="251" t="str">
        <f>+LEFT(C107,4)</f>
        <v>12.4</v>
      </c>
      <c r="C107" s="447" t="s">
        <v>232</v>
      </c>
      <c r="D107" s="261" t="s">
        <v>233</v>
      </c>
      <c r="E107" s="258" t="s">
        <v>641</v>
      </c>
      <c r="F107" s="267">
        <v>3</v>
      </c>
      <c r="G107" s="122">
        <v>1</v>
      </c>
      <c r="H107" s="177" t="s">
        <v>522</v>
      </c>
      <c r="I107" s="259" t="s">
        <v>525</v>
      </c>
      <c r="J107" s="267">
        <v>3</v>
      </c>
      <c r="K107" s="325" t="str">
        <f>+IF(OR(ISBLANK(F107),ISBLANK(J107)),"",IF(OR(AND(F107=1,J107=1),AND(F107=1,J107=2),AND(F107=1,J107=3)),"Deficiencia de control mayor (diseño y ejecución)",IF(OR(AND(F107=2,J107=2),AND(F107=3,J107=1),AND(F107=3,J107=2),AND(F107=2,J107=1)),"Deficiencia de control (diseño o ejecución)",IF(AND(F107=2,J107=3),"Oportunidad de mejora","Mantenimiento del control"))))</f>
        <v>Mantenimiento del control</v>
      </c>
      <c r="L107" s="344">
        <f>+IF(K107="",152,IF(K107="Deficiencia de control mayor (diseño y ejecución)",160,IF(K107="Deficiencia de control (diseño o ejecución)",180,IF(K107="Oportunidad de mejora",200,220))))</f>
        <v>220</v>
      </c>
      <c r="M107" s="369">
        <v>4.2365680000000001</v>
      </c>
      <c r="N107" s="424">
        <f>+L107+M107</f>
        <v>224.23656800000001</v>
      </c>
    </row>
    <row r="108" spans="2:14" ht="49.5" x14ac:dyDescent="0.3">
      <c r="B108" s="252"/>
      <c r="C108" s="448"/>
      <c r="D108" s="262"/>
      <c r="E108" s="259"/>
      <c r="F108" s="268"/>
      <c r="G108" s="116">
        <v>2</v>
      </c>
      <c r="H108" s="178" t="s">
        <v>523</v>
      </c>
      <c r="I108" s="259"/>
      <c r="J108" s="268"/>
      <c r="K108" s="249"/>
      <c r="L108" s="344"/>
      <c r="M108" s="369"/>
      <c r="N108" s="424"/>
    </row>
    <row r="109" spans="2:14" ht="16.5" x14ac:dyDescent="0.3">
      <c r="B109" s="252"/>
      <c r="C109" s="448"/>
      <c r="D109" s="262"/>
      <c r="E109" s="259"/>
      <c r="F109" s="268"/>
      <c r="G109" s="116">
        <v>3</v>
      </c>
      <c r="H109" s="176" t="s">
        <v>524</v>
      </c>
      <c r="I109" s="259"/>
      <c r="J109" s="268"/>
      <c r="K109" s="249"/>
      <c r="L109" s="344"/>
      <c r="M109" s="369"/>
      <c r="N109" s="424"/>
    </row>
    <row r="110" spans="2:14" ht="16.5" x14ac:dyDescent="0.3">
      <c r="B110" s="252"/>
      <c r="C110" s="448"/>
      <c r="D110" s="262"/>
      <c r="E110" s="259"/>
      <c r="F110" s="268"/>
      <c r="G110" s="116">
        <v>4</v>
      </c>
      <c r="H110" s="178"/>
      <c r="I110" s="259"/>
      <c r="J110" s="268"/>
      <c r="K110" s="249"/>
      <c r="L110" s="344"/>
      <c r="M110" s="369"/>
      <c r="N110" s="424"/>
    </row>
    <row r="111" spans="2:14" ht="16.5" x14ac:dyDescent="0.3">
      <c r="B111" s="252"/>
      <c r="C111" s="448"/>
      <c r="D111" s="262"/>
      <c r="E111" s="259"/>
      <c r="F111" s="268"/>
      <c r="G111" s="116">
        <v>5</v>
      </c>
      <c r="H111" s="116"/>
      <c r="I111" s="259"/>
      <c r="J111" s="268"/>
      <c r="K111" s="249"/>
      <c r="L111" s="344"/>
      <c r="M111" s="369"/>
      <c r="N111" s="424"/>
    </row>
    <row r="112" spans="2:14" ht="16.5" x14ac:dyDescent="0.3">
      <c r="B112" s="252"/>
      <c r="C112" s="448"/>
      <c r="D112" s="262"/>
      <c r="E112" s="259"/>
      <c r="F112" s="268"/>
      <c r="G112" s="116">
        <v>6</v>
      </c>
      <c r="H112" s="116"/>
      <c r="I112" s="259"/>
      <c r="J112" s="268"/>
      <c r="K112" s="249"/>
      <c r="L112" s="344"/>
      <c r="M112" s="369"/>
      <c r="N112" s="424"/>
    </row>
    <row r="113" spans="2:14" ht="16.5" x14ac:dyDescent="0.3">
      <c r="B113" s="252"/>
      <c r="C113" s="448"/>
      <c r="D113" s="262"/>
      <c r="E113" s="259"/>
      <c r="F113" s="268"/>
      <c r="G113" s="116">
        <v>7</v>
      </c>
      <c r="H113" s="116"/>
      <c r="I113" s="259"/>
      <c r="J113" s="268"/>
      <c r="K113" s="249"/>
      <c r="L113" s="344"/>
      <c r="M113" s="369"/>
      <c r="N113" s="424"/>
    </row>
    <row r="114" spans="2:14" ht="17.25" thickBot="1" x14ac:dyDescent="0.35">
      <c r="B114" s="253"/>
      <c r="C114" s="449"/>
      <c r="D114" s="263"/>
      <c r="E114" s="260"/>
      <c r="F114" s="269"/>
      <c r="G114" s="121">
        <v>8</v>
      </c>
      <c r="H114" s="121"/>
      <c r="I114" s="260"/>
      <c r="J114" s="269"/>
      <c r="K114" s="250"/>
      <c r="L114" s="344"/>
      <c r="M114" s="369"/>
      <c r="N114" s="424"/>
    </row>
    <row r="115" spans="2:14" ht="29.25" customHeight="1" x14ac:dyDescent="0.3">
      <c r="B115" s="251" t="str">
        <f>+LEFT(C115,4)</f>
        <v>12.5</v>
      </c>
      <c r="C115" s="349" t="s">
        <v>234</v>
      </c>
      <c r="D115" s="261" t="s">
        <v>235</v>
      </c>
      <c r="E115" s="270" t="s">
        <v>529</v>
      </c>
      <c r="F115" s="267">
        <v>3</v>
      </c>
      <c r="G115" s="122">
        <v>1</v>
      </c>
      <c r="H115" s="177" t="s">
        <v>526</v>
      </c>
      <c r="I115" s="258" t="s">
        <v>530</v>
      </c>
      <c r="J115" s="267">
        <v>3</v>
      </c>
      <c r="K115" s="325" t="str">
        <f>+IF(OR(ISBLANK(F115),ISBLANK(J115)),"",IF(OR(AND(F115=1,J115=1),AND(F115=1,J115=2),AND(F115=1,J115=3)),"Deficiencia de control mayor (diseño y ejecución)",IF(OR(AND(F115=2,J115=2),AND(F115=3,J115=1),AND(F115=3,J115=2),AND(F115=2,J115=1)),"Deficiencia de control (diseño o ejecución)",IF(AND(F115=2,J115=3),"Oportunidad de mejora","Mantenimiento del control"))))</f>
        <v>Mantenimiento del control</v>
      </c>
      <c r="L115" s="344">
        <f>+IF(K115="",152,IF(K115="Deficiencia de control mayor (diseño y ejecución)",160,IF(K115="Deficiencia de control (diseño o ejecución)",180,IF(K115="Oportunidad de mejora",200,220))))</f>
        <v>220</v>
      </c>
      <c r="M115" s="369">
        <v>4.3569000000000004</v>
      </c>
      <c r="N115" s="369">
        <f>+L115+M115</f>
        <v>224.3569</v>
      </c>
    </row>
    <row r="116" spans="2:14" ht="22.5" customHeight="1" x14ac:dyDescent="0.3">
      <c r="B116" s="252"/>
      <c r="C116" s="350"/>
      <c r="D116" s="262"/>
      <c r="E116" s="271"/>
      <c r="F116" s="268"/>
      <c r="G116" s="116">
        <v>2</v>
      </c>
      <c r="H116" s="176" t="s">
        <v>527</v>
      </c>
      <c r="I116" s="259"/>
      <c r="J116" s="268"/>
      <c r="K116" s="249"/>
      <c r="L116" s="344"/>
      <c r="M116" s="369"/>
      <c r="N116" s="369"/>
    </row>
    <row r="117" spans="2:14" ht="22.5" customHeight="1" x14ac:dyDescent="0.3">
      <c r="B117" s="252"/>
      <c r="C117" s="350"/>
      <c r="D117" s="262"/>
      <c r="E117" s="271"/>
      <c r="F117" s="268"/>
      <c r="G117" s="116">
        <v>3</v>
      </c>
      <c r="H117" s="176" t="s">
        <v>528</v>
      </c>
      <c r="I117" s="259"/>
      <c r="J117" s="268"/>
      <c r="K117" s="249"/>
      <c r="L117" s="344"/>
      <c r="M117" s="369"/>
      <c r="N117" s="369"/>
    </row>
    <row r="118" spans="2:14" ht="22.5" customHeight="1" x14ac:dyDescent="0.3">
      <c r="B118" s="252"/>
      <c r="C118" s="350"/>
      <c r="D118" s="262"/>
      <c r="E118" s="271"/>
      <c r="F118" s="268"/>
      <c r="G118" s="116">
        <v>4</v>
      </c>
      <c r="H118" s="176"/>
      <c r="I118" s="259"/>
      <c r="J118" s="268"/>
      <c r="K118" s="249"/>
      <c r="L118" s="344"/>
      <c r="M118" s="369"/>
      <c r="N118" s="369"/>
    </row>
    <row r="119" spans="2:14" ht="22.5" customHeight="1" x14ac:dyDescent="0.3">
      <c r="B119" s="252"/>
      <c r="C119" s="350"/>
      <c r="D119" s="262"/>
      <c r="E119" s="271"/>
      <c r="F119" s="268"/>
      <c r="G119" s="116">
        <v>5</v>
      </c>
      <c r="H119" s="176"/>
      <c r="I119" s="259"/>
      <c r="J119" s="268"/>
      <c r="K119" s="249"/>
      <c r="L119" s="344"/>
      <c r="M119" s="369"/>
      <c r="N119" s="369"/>
    </row>
    <row r="120" spans="2:14" ht="22.5" customHeight="1" x14ac:dyDescent="0.3">
      <c r="B120" s="252"/>
      <c r="C120" s="350"/>
      <c r="D120" s="262"/>
      <c r="E120" s="271"/>
      <c r="F120" s="268"/>
      <c r="G120" s="116">
        <v>6</v>
      </c>
      <c r="H120" s="176"/>
      <c r="I120" s="259"/>
      <c r="J120" s="268"/>
      <c r="K120" s="249"/>
      <c r="L120" s="344"/>
      <c r="M120" s="369"/>
      <c r="N120" s="369"/>
    </row>
    <row r="121" spans="2:14" ht="22.5" customHeight="1" x14ac:dyDescent="0.3">
      <c r="B121" s="252"/>
      <c r="C121" s="350"/>
      <c r="D121" s="262"/>
      <c r="E121" s="271"/>
      <c r="F121" s="268"/>
      <c r="G121" s="116">
        <v>7</v>
      </c>
      <c r="H121" s="176"/>
      <c r="I121" s="259"/>
      <c r="J121" s="268"/>
      <c r="K121" s="249"/>
      <c r="L121" s="344"/>
      <c r="M121" s="369"/>
      <c r="N121" s="369"/>
    </row>
    <row r="122" spans="2:14" ht="22.5" customHeight="1" thickBot="1" x14ac:dyDescent="0.35">
      <c r="B122" s="253"/>
      <c r="C122" s="351"/>
      <c r="D122" s="263"/>
      <c r="E122" s="272"/>
      <c r="F122" s="269"/>
      <c r="G122" s="121">
        <v>8</v>
      </c>
      <c r="H122" s="121"/>
      <c r="I122" s="260"/>
      <c r="J122" s="269"/>
      <c r="K122" s="250"/>
      <c r="L122" s="344"/>
      <c r="M122" s="369"/>
      <c r="N122" s="369"/>
    </row>
    <row r="123" spans="2:14" ht="22.5" customHeight="1" x14ac:dyDescent="0.3">
      <c r="D123" s="93"/>
    </row>
    <row r="124" spans="2:14" ht="22.5" customHeight="1" x14ac:dyDescent="0.3">
      <c r="D124" s="93"/>
    </row>
    <row r="125" spans="2:14" ht="22.5" customHeight="1" x14ac:dyDescent="0.3">
      <c r="D125" s="93"/>
    </row>
    <row r="126" spans="2:14" ht="22.5" customHeight="1" x14ac:dyDescent="0.3">
      <c r="D126" s="93"/>
    </row>
    <row r="127" spans="2:14" ht="22.5" customHeight="1" x14ac:dyDescent="0.3">
      <c r="D127" s="93"/>
    </row>
    <row r="128" spans="2:14" ht="22.5" customHeight="1" x14ac:dyDescent="0.3">
      <c r="D128" s="93"/>
    </row>
    <row r="129" spans="4:4" ht="22.5" customHeight="1" x14ac:dyDescent="0.3">
      <c r="D129" s="93"/>
    </row>
    <row r="130" spans="4:4" ht="22.5" customHeight="1" x14ac:dyDescent="0.3">
      <c r="D130" s="93"/>
    </row>
    <row r="131" spans="4:4" ht="22.5" customHeight="1" x14ac:dyDescent="0.3">
      <c r="D131" s="93"/>
    </row>
    <row r="132" spans="4:4" ht="22.5" customHeight="1" x14ac:dyDescent="0.3">
      <c r="D132" s="93"/>
    </row>
    <row r="133" spans="4:4" ht="22.5" customHeight="1" x14ac:dyDescent="0.3">
      <c r="D133" s="93"/>
    </row>
    <row r="134" spans="4:4" ht="22.5" customHeight="1" x14ac:dyDescent="0.3">
      <c r="D134" s="93"/>
    </row>
    <row r="135" spans="4:4" ht="22.5" customHeight="1" x14ac:dyDescent="0.3">
      <c r="D135" s="93"/>
    </row>
    <row r="136" spans="4:4" ht="22.5" customHeight="1" x14ac:dyDescent="0.3">
      <c r="D136" s="93"/>
    </row>
    <row r="137" spans="4:4" ht="22.5" customHeight="1" x14ac:dyDescent="0.3">
      <c r="D137" s="93"/>
    </row>
    <row r="138" spans="4:4" ht="22.5" customHeight="1" x14ac:dyDescent="0.3">
      <c r="D138" s="93"/>
    </row>
    <row r="139" spans="4:4" ht="22.5" customHeight="1" x14ac:dyDescent="0.3">
      <c r="D139" s="93"/>
    </row>
    <row r="140" spans="4:4" ht="22.5" customHeight="1" x14ac:dyDescent="0.3">
      <c r="D140" s="93"/>
    </row>
    <row r="141" spans="4:4" ht="22.5" customHeight="1" x14ac:dyDescent="0.3">
      <c r="D141" s="93"/>
    </row>
    <row r="142" spans="4:4" ht="22.5" customHeight="1" x14ac:dyDescent="0.3">
      <c r="D142" s="93"/>
    </row>
    <row r="143" spans="4:4" ht="22.5" customHeight="1" x14ac:dyDescent="0.3">
      <c r="D143" s="93"/>
    </row>
    <row r="144" spans="4:4" ht="22.5" customHeight="1" x14ac:dyDescent="0.3">
      <c r="D144" s="93"/>
    </row>
    <row r="145" spans="4:4" ht="22.5" customHeight="1" x14ac:dyDescent="0.3">
      <c r="D145" s="93"/>
    </row>
    <row r="146" spans="4:4" ht="22.5" customHeight="1" x14ac:dyDescent="0.3">
      <c r="D146" s="93"/>
    </row>
    <row r="147" spans="4:4" ht="22.5" customHeight="1" x14ac:dyDescent="0.3">
      <c r="D147" s="93"/>
    </row>
    <row r="148" spans="4:4" ht="22.5" customHeight="1" x14ac:dyDescent="0.3">
      <c r="D148" s="93"/>
    </row>
    <row r="149" spans="4:4" ht="22.5" customHeight="1" x14ac:dyDescent="0.3">
      <c r="D149" s="93"/>
    </row>
    <row r="150" spans="4:4" ht="22.5" customHeight="1" x14ac:dyDescent="0.3">
      <c r="D150" s="93"/>
    </row>
    <row r="151" spans="4:4" ht="22.5" customHeight="1" x14ac:dyDescent="0.3">
      <c r="D151" s="93"/>
    </row>
    <row r="152" spans="4:4" ht="22.5" customHeight="1" x14ac:dyDescent="0.3">
      <c r="D152" s="93"/>
    </row>
    <row r="153" spans="4:4" ht="22.5" customHeight="1" x14ac:dyDescent="0.3">
      <c r="D153" s="93"/>
    </row>
    <row r="154" spans="4:4" ht="22.5" customHeight="1" x14ac:dyDescent="0.3">
      <c r="D154" s="93"/>
    </row>
    <row r="155" spans="4:4" ht="22.5" customHeight="1" x14ac:dyDescent="0.3">
      <c r="D155" s="93"/>
    </row>
    <row r="156" spans="4:4" ht="22.5" customHeight="1" x14ac:dyDescent="0.3">
      <c r="D156" s="93"/>
    </row>
    <row r="157" spans="4:4" ht="22.5" customHeight="1" x14ac:dyDescent="0.3">
      <c r="D157" s="93"/>
    </row>
    <row r="158" spans="4:4" ht="22.5" customHeight="1" x14ac:dyDescent="0.3">
      <c r="D158" s="93"/>
    </row>
    <row r="159" spans="4:4" ht="22.5" customHeight="1" x14ac:dyDescent="0.3">
      <c r="D159" s="93"/>
    </row>
    <row r="160" spans="4:4" ht="22.5" customHeight="1" x14ac:dyDescent="0.3">
      <c r="D160" s="93"/>
    </row>
    <row r="161" spans="4:4" ht="22.5" customHeight="1" x14ac:dyDescent="0.3">
      <c r="D161" s="93"/>
    </row>
    <row r="162" spans="4:4" ht="22.5" customHeight="1" x14ac:dyDescent="0.3">
      <c r="D162" s="93"/>
    </row>
    <row r="163" spans="4:4" ht="22.5" customHeight="1" x14ac:dyDescent="0.3">
      <c r="D163" s="93"/>
    </row>
    <row r="164" spans="4:4" ht="22.5" customHeight="1" x14ac:dyDescent="0.3">
      <c r="D164" s="93"/>
    </row>
    <row r="165" spans="4:4" ht="22.5" customHeight="1" x14ac:dyDescent="0.3">
      <c r="D165" s="93"/>
    </row>
    <row r="166" spans="4:4" ht="22.5" customHeight="1" x14ac:dyDescent="0.3">
      <c r="D166" s="93"/>
    </row>
    <row r="167" spans="4:4" ht="22.5" customHeight="1" x14ac:dyDescent="0.3">
      <c r="D167" s="93"/>
    </row>
    <row r="168" spans="4:4" ht="22.5" customHeight="1" x14ac:dyDescent="0.3">
      <c r="D168" s="93"/>
    </row>
    <row r="169" spans="4:4" ht="22.5" customHeight="1" x14ac:dyDescent="0.3">
      <c r="D169" s="93"/>
    </row>
    <row r="170" spans="4:4" ht="22.5" customHeight="1" x14ac:dyDescent="0.3">
      <c r="D170" s="93"/>
    </row>
    <row r="171" spans="4:4" ht="22.5" customHeight="1" x14ac:dyDescent="0.3">
      <c r="D171" s="93"/>
    </row>
    <row r="172" spans="4:4" ht="22.5" customHeight="1" x14ac:dyDescent="0.3">
      <c r="D172" s="93"/>
    </row>
    <row r="173" spans="4:4" ht="22.5" customHeight="1" x14ac:dyDescent="0.3">
      <c r="D173" s="93"/>
    </row>
    <row r="174" spans="4:4" ht="22.5" customHeight="1" x14ac:dyDescent="0.3">
      <c r="D174" s="93"/>
    </row>
    <row r="175" spans="4:4" ht="22.5" customHeight="1" x14ac:dyDescent="0.3">
      <c r="D175" s="93"/>
    </row>
    <row r="176" spans="4:4" ht="22.5" customHeight="1" x14ac:dyDescent="0.3">
      <c r="D176" s="93"/>
    </row>
    <row r="177" spans="4:4" ht="22.5" customHeight="1" x14ac:dyDescent="0.3">
      <c r="D177" s="93"/>
    </row>
    <row r="178" spans="4:4" ht="22.5" customHeight="1" x14ac:dyDescent="0.3">
      <c r="D178" s="93"/>
    </row>
    <row r="179" spans="4:4" ht="22.5" customHeight="1" x14ac:dyDescent="0.3">
      <c r="D179" s="93"/>
    </row>
    <row r="180" spans="4:4" ht="22.5" customHeight="1" x14ac:dyDescent="0.3">
      <c r="D180" s="93"/>
    </row>
    <row r="181" spans="4:4" ht="22.5" customHeight="1" x14ac:dyDescent="0.3">
      <c r="D181" s="93"/>
    </row>
    <row r="182" spans="4:4" ht="22.5" customHeight="1" x14ac:dyDescent="0.3">
      <c r="D182" s="93"/>
    </row>
    <row r="183" spans="4:4" ht="22.5" customHeight="1" x14ac:dyDescent="0.3">
      <c r="D183" s="93"/>
    </row>
    <row r="184" spans="4:4" ht="22.5" customHeight="1" x14ac:dyDescent="0.3">
      <c r="D184" s="93"/>
    </row>
    <row r="185" spans="4:4" ht="22.5" customHeight="1" x14ac:dyDescent="0.3">
      <c r="D185" s="93"/>
    </row>
    <row r="186" spans="4:4" ht="22.5" customHeight="1" x14ac:dyDescent="0.3">
      <c r="D186" s="93"/>
    </row>
    <row r="187" spans="4:4" ht="22.5" customHeight="1" x14ac:dyDescent="0.3">
      <c r="D187" s="93"/>
    </row>
    <row r="188" spans="4:4" ht="22.5" customHeight="1" x14ac:dyDescent="0.3">
      <c r="D188" s="93"/>
    </row>
    <row r="189" spans="4:4" ht="22.5" customHeight="1" x14ac:dyDescent="0.3">
      <c r="D189" s="93"/>
    </row>
    <row r="190" spans="4:4" ht="22.5" customHeight="1" x14ac:dyDescent="0.3">
      <c r="D190" s="93"/>
    </row>
    <row r="191" spans="4:4" ht="22.5" customHeight="1" x14ac:dyDescent="0.3">
      <c r="D191" s="93"/>
    </row>
    <row r="192" spans="4:4" ht="22.5" customHeight="1" x14ac:dyDescent="0.3">
      <c r="D192" s="93"/>
    </row>
    <row r="193" spans="4:4" ht="22.5" customHeight="1" x14ac:dyDescent="0.3">
      <c r="D193" s="93"/>
    </row>
    <row r="194" spans="4:4" ht="22.5" customHeight="1" x14ac:dyDescent="0.3">
      <c r="D194" s="93"/>
    </row>
    <row r="195" spans="4:4" ht="22.5" customHeight="1" x14ac:dyDescent="0.3">
      <c r="D195" s="93"/>
    </row>
    <row r="196" spans="4:4" ht="22.5" customHeight="1" x14ac:dyDescent="0.3">
      <c r="D196" s="93"/>
    </row>
    <row r="197" spans="4:4" ht="22.5" customHeight="1" x14ac:dyDescent="0.3">
      <c r="D197" s="93"/>
    </row>
    <row r="198" spans="4:4" ht="22.5" customHeight="1" x14ac:dyDescent="0.3">
      <c r="D198" s="93"/>
    </row>
  </sheetData>
  <sheetProtection formatCells="0" formatColumns="0" formatRows="0"/>
  <autoFilter ref="C1:C122"/>
  <mergeCells count="176">
    <mergeCell ref="F99:F106"/>
    <mergeCell ref="K99:K106"/>
    <mergeCell ref="C107:C114"/>
    <mergeCell ref="D107:D114"/>
    <mergeCell ref="E107:E114"/>
    <mergeCell ref="F107:F114"/>
    <mergeCell ref="I99:I106"/>
    <mergeCell ref="I107:I114"/>
    <mergeCell ref="J107:J114"/>
    <mergeCell ref="K107:K114"/>
    <mergeCell ref="J99:J106"/>
    <mergeCell ref="B83:B90"/>
    <mergeCell ref="B91:B98"/>
    <mergeCell ref="B115:B122"/>
    <mergeCell ref="B48:B55"/>
    <mergeCell ref="B56:B63"/>
    <mergeCell ref="B64:B71"/>
    <mergeCell ref="B72:B79"/>
    <mergeCell ref="B80:B82"/>
    <mergeCell ref="B18:B20"/>
    <mergeCell ref="B21:B28"/>
    <mergeCell ref="B29:B36"/>
    <mergeCell ref="B37:B44"/>
    <mergeCell ref="B45:B47"/>
    <mergeCell ref="B99:B106"/>
    <mergeCell ref="B107:B114"/>
    <mergeCell ref="C15:K15"/>
    <mergeCell ref="C16:K16"/>
    <mergeCell ref="K48:K55"/>
    <mergeCell ref="K56:K63"/>
    <mergeCell ref="K64:K71"/>
    <mergeCell ref="K72:K79"/>
    <mergeCell ref="K80:K82"/>
    <mergeCell ref="K18:K20"/>
    <mergeCell ref="K21:K28"/>
    <mergeCell ref="K29:K36"/>
    <mergeCell ref="K37:K44"/>
    <mergeCell ref="K45:K47"/>
    <mergeCell ref="C21:C28"/>
    <mergeCell ref="E21:E28"/>
    <mergeCell ref="F21:F28"/>
    <mergeCell ref="G19:G20"/>
    <mergeCell ref="D21:D28"/>
    <mergeCell ref="J18:J20"/>
    <mergeCell ref="J21:J28"/>
    <mergeCell ref="C18:C20"/>
    <mergeCell ref="F18:F20"/>
    <mergeCell ref="D18:D20"/>
    <mergeCell ref="I19:I20"/>
    <mergeCell ref="G18:I18"/>
    <mergeCell ref="E18:E20"/>
    <mergeCell ref="J56:J63"/>
    <mergeCell ref="J115:J122"/>
    <mergeCell ref="F72:F79"/>
    <mergeCell ref="J72:J79"/>
    <mergeCell ref="J80:J82"/>
    <mergeCell ref="J83:J90"/>
    <mergeCell ref="J91:J98"/>
    <mergeCell ref="J64:J71"/>
    <mergeCell ref="F56:F63"/>
    <mergeCell ref="G81:G82"/>
    <mergeCell ref="G80:I80"/>
    <mergeCell ref="I81:I82"/>
    <mergeCell ref="F91:F98"/>
    <mergeCell ref="F80:F82"/>
    <mergeCell ref="F83:F90"/>
    <mergeCell ref="F115:F122"/>
    <mergeCell ref="F64:F71"/>
    <mergeCell ref="F37:F44"/>
    <mergeCell ref="J37:J44"/>
    <mergeCell ref="H19:H20"/>
    <mergeCell ref="H46:H47"/>
    <mergeCell ref="H81:H82"/>
    <mergeCell ref="I21:I28"/>
    <mergeCell ref="C115:C122"/>
    <mergeCell ref="D115:D122"/>
    <mergeCell ref="D80:D82"/>
    <mergeCell ref="C91:C98"/>
    <mergeCell ref="E91:E98"/>
    <mergeCell ref="C80:C82"/>
    <mergeCell ref="C83:C90"/>
    <mergeCell ref="E83:E90"/>
    <mergeCell ref="D72:D79"/>
    <mergeCell ref="D83:D90"/>
    <mergeCell ref="D91:D98"/>
    <mergeCell ref="E115:E122"/>
    <mergeCell ref="E80:E82"/>
    <mergeCell ref="C72:C79"/>
    <mergeCell ref="E72:E79"/>
    <mergeCell ref="C99:C106"/>
    <mergeCell ref="D99:D106"/>
    <mergeCell ref="E99:E106"/>
    <mergeCell ref="C56:C63"/>
    <mergeCell ref="E56:E63"/>
    <mergeCell ref="D56:D63"/>
    <mergeCell ref="C64:C71"/>
    <mergeCell ref="D64:D71"/>
    <mergeCell ref="E64:E71"/>
    <mergeCell ref="C37:C44"/>
    <mergeCell ref="D37:D44"/>
    <mergeCell ref="E37:E44"/>
    <mergeCell ref="C29:C36"/>
    <mergeCell ref="D29:D36"/>
    <mergeCell ref="E29:E36"/>
    <mergeCell ref="F29:F36"/>
    <mergeCell ref="J29:J36"/>
    <mergeCell ref="J48:J55"/>
    <mergeCell ref="C45:C47"/>
    <mergeCell ref="D45:D47"/>
    <mergeCell ref="E45:E47"/>
    <mergeCell ref="F45:F47"/>
    <mergeCell ref="G45:I45"/>
    <mergeCell ref="J45:J47"/>
    <mergeCell ref="G46:G47"/>
    <mergeCell ref="I46:I47"/>
    <mergeCell ref="C48:C55"/>
    <mergeCell ref="D48:D55"/>
    <mergeCell ref="E48:E55"/>
    <mergeCell ref="F48:F55"/>
    <mergeCell ref="L115:L122"/>
    <mergeCell ref="M18:M20"/>
    <mergeCell ref="M21:M28"/>
    <mergeCell ref="M29:M36"/>
    <mergeCell ref="M37:M44"/>
    <mergeCell ref="M45:M47"/>
    <mergeCell ref="M48:M55"/>
    <mergeCell ref="M56:M63"/>
    <mergeCell ref="M64:M71"/>
    <mergeCell ref="M72:M79"/>
    <mergeCell ref="M80:M82"/>
    <mergeCell ref="M83:M90"/>
    <mergeCell ref="M91:M98"/>
    <mergeCell ref="M115:M122"/>
    <mergeCell ref="L18:L20"/>
    <mergeCell ref="L21:L28"/>
    <mergeCell ref="L29:L36"/>
    <mergeCell ref="L37:L44"/>
    <mergeCell ref="L45:L47"/>
    <mergeCell ref="L48:L55"/>
    <mergeCell ref="L56:L63"/>
    <mergeCell ref="L64:L71"/>
    <mergeCell ref="L72:L79"/>
    <mergeCell ref="L99:L106"/>
    <mergeCell ref="N115:N122"/>
    <mergeCell ref="N18:N20"/>
    <mergeCell ref="N21:N28"/>
    <mergeCell ref="N29:N36"/>
    <mergeCell ref="N37:N44"/>
    <mergeCell ref="N45:N47"/>
    <mergeCell ref="N48:N55"/>
    <mergeCell ref="N56:N63"/>
    <mergeCell ref="N64:N71"/>
    <mergeCell ref="N72:N79"/>
    <mergeCell ref="N99:N106"/>
    <mergeCell ref="N107:N114"/>
    <mergeCell ref="L107:L114"/>
    <mergeCell ref="M99:M106"/>
    <mergeCell ref="M107:M114"/>
    <mergeCell ref="I83:I90"/>
    <mergeCell ref="I91:I98"/>
    <mergeCell ref="N80:N82"/>
    <mergeCell ref="N83:N90"/>
    <mergeCell ref="N91:N98"/>
    <mergeCell ref="L80:L82"/>
    <mergeCell ref="L83:L90"/>
    <mergeCell ref="L91:L98"/>
    <mergeCell ref="I115:I122"/>
    <mergeCell ref="K83:K90"/>
    <mergeCell ref="K91:K98"/>
    <mergeCell ref="K115:K122"/>
    <mergeCell ref="I29:I36"/>
    <mergeCell ref="I37:I44"/>
    <mergeCell ref="I48:I55"/>
    <mergeCell ref="I56:I63"/>
    <mergeCell ref="I64:I71"/>
    <mergeCell ref="I72:I79"/>
  </mergeCells>
  <dataValidations count="1">
    <dataValidation type="list" allowBlank="1" showInputMessage="1" showErrorMessage="1" sqref="J48:J79 J21:J44 F48:F79 F83:F122 F21:F44 J83:J122">
      <formula1>"1,2,3"</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V44"/>
  <sheetViews>
    <sheetView tabSelected="1" topLeftCell="G1" zoomScale="80" zoomScaleNormal="80" workbookViewId="0">
      <selection activeCell="M13" sqref="M13"/>
    </sheetView>
  </sheetViews>
  <sheetFormatPr baseColWidth="10" defaultColWidth="11.42578125" defaultRowHeight="12.75" x14ac:dyDescent="0.2"/>
  <cols>
    <col min="1" max="1" width="3.140625" style="46" customWidth="1"/>
    <col min="2" max="2" width="3.42578125" style="46" customWidth="1"/>
    <col min="3" max="3" width="35.5703125" style="46" customWidth="1"/>
    <col min="4" max="4" width="2.5703125" style="46" customWidth="1"/>
    <col min="5" max="5" width="38.7109375" style="46" customWidth="1"/>
    <col min="6" max="6" width="10.85546875" style="46" customWidth="1"/>
    <col min="7" max="7" width="23.42578125" style="46" customWidth="1"/>
    <col min="8" max="8" width="7.5703125" style="46" customWidth="1"/>
    <col min="9" max="9" width="68.140625" style="46" customWidth="1"/>
    <col min="10" max="10" width="5.85546875" style="46" customWidth="1"/>
    <col min="11" max="11" width="28.140625" style="46" customWidth="1"/>
    <col min="12" max="12" width="4.28515625" style="46" customWidth="1"/>
    <col min="13" max="13" width="78.7109375" style="46" customWidth="1"/>
    <col min="14" max="14" width="5.85546875" style="46" customWidth="1"/>
    <col min="15" max="15" width="24.85546875" style="46" customWidth="1"/>
    <col min="16" max="16" width="7" style="46" customWidth="1"/>
    <col min="17" max="16384" width="11.42578125" style="46"/>
  </cols>
  <sheetData>
    <row r="2" spans="2:16" x14ac:dyDescent="0.2">
      <c r="K2" s="46" t="s">
        <v>650</v>
      </c>
      <c r="O2" s="46" t="s">
        <v>652</v>
      </c>
    </row>
    <row r="3" spans="2:16" x14ac:dyDescent="0.2">
      <c r="O3" s="46" t="s">
        <v>653</v>
      </c>
    </row>
    <row r="4" spans="2:16" x14ac:dyDescent="0.2">
      <c r="O4" s="197">
        <v>45752</v>
      </c>
    </row>
    <row r="5" spans="2:16" x14ac:dyDescent="0.2">
      <c r="K5" s="46" t="s">
        <v>651</v>
      </c>
    </row>
    <row r="6" spans="2:16" x14ac:dyDescent="0.2">
      <c r="O6" s="482"/>
      <c r="P6" s="483"/>
    </row>
    <row r="7" spans="2:16" ht="13.5" thickBot="1" x14ac:dyDescent="0.25">
      <c r="O7" s="483"/>
      <c r="P7" s="483"/>
    </row>
    <row r="8" spans="2:16" ht="18" customHeight="1" thickTop="1" x14ac:dyDescent="0.2">
      <c r="B8" s="29"/>
      <c r="C8" s="30"/>
      <c r="D8" s="30"/>
      <c r="E8" s="30"/>
      <c r="F8" s="30"/>
      <c r="G8" s="30"/>
      <c r="H8" s="30"/>
      <c r="I8" s="30"/>
      <c r="J8" s="30"/>
      <c r="K8" s="30"/>
      <c r="L8" s="30"/>
      <c r="M8" s="30"/>
      <c r="N8" s="30"/>
      <c r="O8" s="30"/>
      <c r="P8" s="31"/>
    </row>
    <row r="9" spans="2:16" ht="18" customHeight="1" x14ac:dyDescent="0.3">
      <c r="B9" s="32"/>
      <c r="C9" s="33"/>
      <c r="D9" s="33"/>
      <c r="E9" s="498" t="s">
        <v>236</v>
      </c>
      <c r="F9" s="494" t="s">
        <v>381</v>
      </c>
      <c r="G9" s="494"/>
      <c r="H9" s="494"/>
      <c r="I9" s="494"/>
      <c r="J9" s="494"/>
      <c r="K9" s="494"/>
      <c r="L9" s="494"/>
      <c r="M9" s="494"/>
      <c r="N9" s="144"/>
      <c r="O9" s="144"/>
      <c r="P9" s="34"/>
    </row>
    <row r="10" spans="2:16" ht="18" customHeight="1" x14ac:dyDescent="0.3">
      <c r="B10" s="32"/>
      <c r="C10" s="33"/>
      <c r="D10" s="33"/>
      <c r="E10" s="499"/>
      <c r="F10" s="494"/>
      <c r="G10" s="494"/>
      <c r="H10" s="494"/>
      <c r="I10" s="494"/>
      <c r="J10" s="494"/>
      <c r="K10" s="494"/>
      <c r="L10" s="494"/>
      <c r="M10" s="494"/>
      <c r="N10" s="144"/>
      <c r="O10" s="144"/>
      <c r="P10" s="34"/>
    </row>
    <row r="11" spans="2:16" ht="41.25" customHeight="1" x14ac:dyDescent="0.3">
      <c r="B11" s="32"/>
      <c r="C11" s="33"/>
      <c r="D11" s="33"/>
      <c r="E11" s="107" t="s">
        <v>237</v>
      </c>
      <c r="F11" s="495" t="s">
        <v>654</v>
      </c>
      <c r="G11" s="496"/>
      <c r="H11" s="496"/>
      <c r="I11" s="496"/>
      <c r="J11" s="496"/>
      <c r="K11" s="496"/>
      <c r="L11" s="496"/>
      <c r="M11" s="497"/>
      <c r="N11" s="145"/>
      <c r="O11" s="145"/>
      <c r="P11" s="34"/>
    </row>
    <row r="12" spans="2:16" ht="18" customHeight="1" thickBot="1" x14ac:dyDescent="0.35">
      <c r="B12" s="32"/>
      <c r="C12" s="33"/>
      <c r="D12" s="33"/>
      <c r="E12" s="56"/>
      <c r="F12" s="145"/>
      <c r="G12" s="145"/>
      <c r="H12" s="145"/>
      <c r="I12" s="145"/>
      <c r="J12" s="145"/>
      <c r="K12" s="145"/>
      <c r="L12" s="145"/>
      <c r="M12" s="33"/>
      <c r="N12" s="33"/>
      <c r="O12" s="33"/>
      <c r="P12" s="34"/>
    </row>
    <row r="13" spans="2:16" ht="93" customHeight="1" thickBot="1" x14ac:dyDescent="0.25">
      <c r="B13" s="32"/>
      <c r="C13" s="33"/>
      <c r="D13" s="33"/>
      <c r="E13" s="33"/>
      <c r="F13" s="33"/>
      <c r="G13" s="33"/>
      <c r="H13" s="33"/>
      <c r="I13" s="500" t="s">
        <v>238</v>
      </c>
      <c r="J13" s="501"/>
      <c r="K13" s="502"/>
      <c r="L13" s="33"/>
      <c r="M13" s="123">
        <v>0.98</v>
      </c>
      <c r="N13" s="66"/>
      <c r="O13" s="66"/>
      <c r="P13" s="34"/>
    </row>
    <row r="14" spans="2:16" ht="18" customHeight="1" x14ac:dyDescent="0.25">
      <c r="B14" s="32"/>
      <c r="C14" s="33"/>
      <c r="D14" s="33"/>
      <c r="E14" s="33"/>
      <c r="F14" s="33"/>
      <c r="G14" s="33"/>
      <c r="H14" s="33"/>
      <c r="I14" s="33"/>
      <c r="J14" s="33"/>
      <c r="K14" s="33"/>
      <c r="L14" s="33"/>
      <c r="M14" s="58"/>
      <c r="N14" s="58"/>
      <c r="O14" s="58"/>
      <c r="P14" s="34"/>
    </row>
    <row r="15" spans="2:16" ht="18" customHeight="1" x14ac:dyDescent="0.2">
      <c r="B15" s="32"/>
      <c r="C15" s="33"/>
      <c r="D15" s="33"/>
      <c r="E15" s="33"/>
      <c r="F15" s="33"/>
      <c r="G15" s="33"/>
      <c r="H15" s="33"/>
      <c r="I15" s="33"/>
      <c r="J15" s="33"/>
      <c r="K15" s="33"/>
      <c r="L15" s="33"/>
      <c r="M15" s="33"/>
      <c r="N15" s="33"/>
      <c r="O15" s="33"/>
      <c r="P15" s="34"/>
    </row>
    <row r="16" spans="2:16" x14ac:dyDescent="0.2">
      <c r="B16" s="32"/>
      <c r="C16" s="33"/>
      <c r="D16" s="33"/>
      <c r="E16" s="33"/>
      <c r="F16" s="33"/>
      <c r="G16" s="33"/>
      <c r="H16" s="33"/>
      <c r="I16" s="33"/>
      <c r="J16" s="33"/>
      <c r="K16" s="33"/>
      <c r="L16" s="33"/>
      <c r="M16" s="33"/>
      <c r="N16" s="33"/>
      <c r="O16" s="33"/>
      <c r="P16" s="34"/>
    </row>
    <row r="17" spans="2:22" x14ac:dyDescent="0.2">
      <c r="B17" s="32"/>
      <c r="C17" s="33"/>
      <c r="D17" s="33"/>
      <c r="E17" s="33"/>
      <c r="F17" s="33"/>
      <c r="G17" s="33"/>
      <c r="H17" s="33"/>
      <c r="I17" s="33"/>
      <c r="J17" s="33"/>
      <c r="K17" s="33"/>
      <c r="L17" s="33"/>
      <c r="M17" s="33"/>
      <c r="N17" s="33"/>
      <c r="O17" s="33"/>
      <c r="P17" s="34"/>
    </row>
    <row r="18" spans="2:22" x14ac:dyDescent="0.2">
      <c r="B18" s="32"/>
      <c r="C18" s="33"/>
      <c r="D18" s="33"/>
      <c r="E18" s="33"/>
      <c r="F18" s="33"/>
      <c r="G18" s="33"/>
      <c r="H18" s="33"/>
      <c r="I18" s="33"/>
      <c r="J18" s="33"/>
      <c r="K18" s="33"/>
      <c r="L18" s="33"/>
      <c r="M18" s="33"/>
      <c r="N18" s="33"/>
      <c r="O18" s="33"/>
      <c r="P18" s="34"/>
    </row>
    <row r="19" spans="2:22" x14ac:dyDescent="0.2">
      <c r="B19" s="32"/>
      <c r="C19" s="33"/>
      <c r="D19" s="33"/>
      <c r="E19" s="33"/>
      <c r="F19" s="33"/>
      <c r="G19" s="33"/>
      <c r="H19" s="33"/>
      <c r="I19" s="33"/>
      <c r="J19" s="33"/>
      <c r="K19" s="33"/>
      <c r="L19" s="33"/>
      <c r="M19" s="33"/>
      <c r="N19" s="33"/>
      <c r="O19" s="33"/>
      <c r="P19" s="34"/>
    </row>
    <row r="20" spans="2:22" x14ac:dyDescent="0.2">
      <c r="B20" s="32"/>
      <c r="C20" s="33"/>
      <c r="D20" s="33"/>
      <c r="E20" s="33"/>
      <c r="F20" s="33"/>
      <c r="G20" s="33"/>
      <c r="H20" s="33"/>
      <c r="I20" s="33"/>
      <c r="J20" s="33"/>
      <c r="K20" s="33"/>
      <c r="L20" s="33"/>
      <c r="M20" s="33"/>
      <c r="N20" s="33"/>
      <c r="O20" s="33"/>
      <c r="P20" s="34"/>
    </row>
    <row r="21" spans="2:22" x14ac:dyDescent="0.2">
      <c r="B21" s="32"/>
      <c r="C21" s="33"/>
      <c r="D21" s="33"/>
      <c r="E21" s="33"/>
      <c r="F21" s="33"/>
      <c r="G21" s="33"/>
      <c r="H21" s="33"/>
      <c r="I21" s="33"/>
      <c r="J21" s="33"/>
      <c r="K21" s="33"/>
      <c r="L21" s="33"/>
      <c r="M21" s="33"/>
      <c r="N21" s="33"/>
      <c r="O21" s="33"/>
      <c r="P21" s="34"/>
    </row>
    <row r="22" spans="2:22" x14ac:dyDescent="0.2">
      <c r="B22" s="32"/>
      <c r="C22" s="33"/>
      <c r="D22" s="33"/>
      <c r="E22" s="33"/>
      <c r="F22" s="33"/>
      <c r="G22" s="33"/>
      <c r="H22" s="33"/>
      <c r="I22" s="33"/>
      <c r="J22" s="33"/>
      <c r="K22" s="33"/>
      <c r="L22" s="33"/>
      <c r="M22" s="33"/>
      <c r="N22" s="33"/>
      <c r="O22" s="33"/>
      <c r="P22" s="34"/>
    </row>
    <row r="23" spans="2:22" ht="23.25" x14ac:dyDescent="0.2">
      <c r="B23" s="32"/>
      <c r="C23" s="486" t="s">
        <v>239</v>
      </c>
      <c r="D23" s="487"/>
      <c r="E23" s="487"/>
      <c r="F23" s="487"/>
      <c r="G23" s="487"/>
      <c r="H23" s="487"/>
      <c r="I23" s="487"/>
      <c r="J23" s="487"/>
      <c r="K23" s="487"/>
      <c r="L23" s="487"/>
      <c r="M23" s="488"/>
      <c r="N23" s="67"/>
      <c r="O23" s="67"/>
      <c r="P23" s="34"/>
    </row>
    <row r="24" spans="2:22" ht="15.75" customHeight="1" x14ac:dyDescent="0.2">
      <c r="B24" s="32"/>
      <c r="C24" s="35"/>
      <c r="D24" s="35"/>
      <c r="E24" s="35"/>
      <c r="F24" s="35"/>
      <c r="G24" s="35"/>
      <c r="H24" s="35"/>
      <c r="I24" s="35"/>
      <c r="J24" s="35"/>
      <c r="K24" s="35"/>
      <c r="L24" s="35"/>
      <c r="M24" s="35"/>
      <c r="N24" s="39"/>
      <c r="O24" s="39"/>
      <c r="P24" s="34"/>
    </row>
    <row r="25" spans="2:22" ht="141.75" customHeight="1" x14ac:dyDescent="0.2">
      <c r="B25" s="32"/>
      <c r="C25" s="489" t="s">
        <v>240</v>
      </c>
      <c r="D25" s="490"/>
      <c r="E25" s="129" t="s">
        <v>243</v>
      </c>
      <c r="F25" s="491" t="s">
        <v>649</v>
      </c>
      <c r="G25" s="492"/>
      <c r="H25" s="492"/>
      <c r="I25" s="492"/>
      <c r="J25" s="492"/>
      <c r="K25" s="492"/>
      <c r="L25" s="492"/>
      <c r="M25" s="493"/>
      <c r="N25" s="60"/>
      <c r="O25" s="60"/>
      <c r="P25" s="34"/>
    </row>
    <row r="26" spans="2:22" ht="105.75" customHeight="1" x14ac:dyDescent="0.2">
      <c r="B26" s="32"/>
      <c r="C26" s="489" t="s">
        <v>241</v>
      </c>
      <c r="D26" s="490"/>
      <c r="E26" s="129" t="s">
        <v>243</v>
      </c>
      <c r="F26" s="491" t="s">
        <v>642</v>
      </c>
      <c r="G26" s="492"/>
      <c r="H26" s="492"/>
      <c r="I26" s="492"/>
      <c r="J26" s="492"/>
      <c r="K26" s="492"/>
      <c r="L26" s="492"/>
      <c r="M26" s="493"/>
      <c r="N26" s="60"/>
      <c r="O26" s="60"/>
      <c r="P26" s="34"/>
    </row>
    <row r="27" spans="2:22" ht="143.25" customHeight="1" x14ac:dyDescent="0.2">
      <c r="B27" s="32"/>
      <c r="C27" s="484" t="s">
        <v>242</v>
      </c>
      <c r="D27" s="485"/>
      <c r="E27" s="129" t="s">
        <v>243</v>
      </c>
      <c r="F27" s="491" t="s">
        <v>643</v>
      </c>
      <c r="G27" s="492"/>
      <c r="H27" s="492"/>
      <c r="I27" s="492"/>
      <c r="J27" s="492"/>
      <c r="K27" s="492"/>
      <c r="L27" s="492"/>
      <c r="M27" s="493"/>
      <c r="N27" s="60"/>
      <c r="O27" s="60"/>
      <c r="P27" s="34"/>
    </row>
    <row r="28" spans="2:22" ht="66" customHeight="1" thickBot="1" x14ac:dyDescent="0.25">
      <c r="B28" s="32"/>
      <c r="C28" s="33"/>
      <c r="D28" s="33"/>
      <c r="E28" s="33"/>
      <c r="F28" s="33"/>
      <c r="G28" s="59"/>
      <c r="H28" s="33"/>
      <c r="I28" s="33"/>
      <c r="J28" s="33"/>
      <c r="K28" s="33"/>
      <c r="L28" s="33"/>
      <c r="M28" s="33"/>
      <c r="N28" s="33"/>
      <c r="O28" s="33"/>
      <c r="P28" s="34"/>
    </row>
    <row r="29" spans="2:22" ht="102.75" customHeight="1" thickBot="1" x14ac:dyDescent="0.25">
      <c r="B29" s="32"/>
      <c r="C29" s="100" t="s">
        <v>50</v>
      </c>
      <c r="D29" s="2"/>
      <c r="E29" s="64" t="s">
        <v>244</v>
      </c>
      <c r="F29" s="2"/>
      <c r="G29" s="64" t="s">
        <v>245</v>
      </c>
      <c r="H29" s="2"/>
      <c r="I29" s="96" t="s">
        <v>246</v>
      </c>
      <c r="J29" s="55"/>
      <c r="K29" s="97" t="s">
        <v>247</v>
      </c>
      <c r="L29" s="55"/>
      <c r="M29" s="98" t="s">
        <v>248</v>
      </c>
      <c r="N29" s="55"/>
      <c r="O29" s="99" t="s">
        <v>249</v>
      </c>
      <c r="P29" s="34"/>
      <c r="Q29" s="47"/>
    </row>
    <row r="30" spans="2:22" ht="6.75" customHeight="1" x14ac:dyDescent="0.35">
      <c r="B30" s="32"/>
      <c r="C30" s="101"/>
      <c r="D30" s="3"/>
      <c r="E30" s="3"/>
      <c r="F30" s="3"/>
      <c r="G30" s="3"/>
      <c r="H30" s="3"/>
      <c r="I30" s="63"/>
      <c r="J30" s="3"/>
      <c r="K30" s="63"/>
      <c r="L30" s="3"/>
      <c r="M30" s="3"/>
      <c r="N30" s="3"/>
      <c r="O30" s="3"/>
      <c r="P30" s="34"/>
    </row>
    <row r="31" spans="2:22" ht="179.25" customHeight="1" x14ac:dyDescent="0.2">
      <c r="B31" s="32"/>
      <c r="C31" s="102" t="s">
        <v>44</v>
      </c>
      <c r="D31" s="1"/>
      <c r="E31" s="125" t="str">
        <f>+IF(Hoja1!$N$2&gt;=0.5,"Si","No")</f>
        <v>Si</v>
      </c>
      <c r="F31" s="54"/>
      <c r="G31" s="124">
        <v>1</v>
      </c>
      <c r="H31" s="54"/>
      <c r="I31" s="190" t="s">
        <v>647</v>
      </c>
      <c r="J31" s="62"/>
      <c r="K31" s="126">
        <v>0.01</v>
      </c>
      <c r="L31" s="52"/>
      <c r="M31" s="127"/>
      <c r="N31" s="61"/>
      <c r="O31" s="128">
        <v>0.99</v>
      </c>
      <c r="P31" s="36"/>
      <c r="Q31" s="38"/>
      <c r="R31" s="38"/>
      <c r="S31" s="38"/>
      <c r="T31" s="38"/>
      <c r="U31" s="38"/>
      <c r="V31" s="38"/>
    </row>
    <row r="32" spans="2:22" ht="6.75" customHeight="1" x14ac:dyDescent="0.35">
      <c r="B32" s="32"/>
      <c r="C32" s="101"/>
      <c r="D32" s="4"/>
      <c r="E32" s="5"/>
      <c r="F32" s="3"/>
      <c r="G32" s="51"/>
      <c r="H32" s="3"/>
      <c r="I32" s="191"/>
      <c r="J32" s="3"/>
      <c r="K32" s="63"/>
      <c r="L32" s="3"/>
      <c r="M32" s="6"/>
      <c r="N32" s="6"/>
      <c r="O32" s="65"/>
      <c r="P32" s="34"/>
    </row>
    <row r="33" spans="2:16" ht="171.75" customHeight="1" x14ac:dyDescent="0.2">
      <c r="B33" s="32"/>
      <c r="C33" s="103" t="s">
        <v>250</v>
      </c>
      <c r="D33" s="1"/>
      <c r="E33" s="125" t="str">
        <f>+IF(Hoja1!$N$26&gt;=0.5,"Si","No")</f>
        <v>Si</v>
      </c>
      <c r="F33" s="3"/>
      <c r="G33" s="124">
        <v>0.9</v>
      </c>
      <c r="H33" s="3"/>
      <c r="I33" s="192" t="s">
        <v>648</v>
      </c>
      <c r="J33" s="3"/>
      <c r="K33" s="126">
        <v>0.01</v>
      </c>
      <c r="L33" s="53"/>
      <c r="M33" s="127"/>
      <c r="N33" s="61"/>
      <c r="O33" s="128">
        <v>0.79</v>
      </c>
      <c r="P33" s="34"/>
    </row>
    <row r="34" spans="2:16" ht="37.5" customHeight="1" x14ac:dyDescent="0.35">
      <c r="B34" s="32"/>
      <c r="C34" s="101"/>
      <c r="D34" s="4"/>
      <c r="E34" s="5"/>
      <c r="F34" s="3"/>
      <c r="G34" s="51"/>
      <c r="H34" s="3"/>
      <c r="I34" s="191"/>
      <c r="J34" s="3"/>
      <c r="K34" s="63"/>
      <c r="L34" s="3"/>
      <c r="M34" s="6"/>
      <c r="N34" s="6"/>
      <c r="O34" s="65"/>
      <c r="P34" s="34"/>
    </row>
    <row r="35" spans="2:16" ht="166.5" customHeight="1" x14ac:dyDescent="0.2">
      <c r="B35" s="32"/>
      <c r="C35" s="104" t="s">
        <v>251</v>
      </c>
      <c r="D35" s="1"/>
      <c r="E35" s="125" t="str">
        <f>+IF(Hoja1!$N$43&gt;=0.5,"Si","No")</f>
        <v>Si</v>
      </c>
      <c r="F35" s="3"/>
      <c r="G35" s="124">
        <v>0.98</v>
      </c>
      <c r="H35" s="3"/>
      <c r="I35" s="193" t="s">
        <v>644</v>
      </c>
      <c r="J35" s="3"/>
      <c r="K35" s="126">
        <v>0.22</v>
      </c>
      <c r="L35" s="53"/>
      <c r="M35" s="127"/>
      <c r="N35" s="61"/>
      <c r="O35" s="128">
        <v>0.85</v>
      </c>
      <c r="P35" s="34"/>
    </row>
    <row r="36" spans="2:16" ht="6.75" customHeight="1" x14ac:dyDescent="0.35">
      <c r="B36" s="32"/>
      <c r="C36" s="101"/>
      <c r="D36" s="4"/>
      <c r="E36" s="5"/>
      <c r="F36" s="3"/>
      <c r="G36" s="51"/>
      <c r="H36" s="3"/>
      <c r="I36" s="191"/>
      <c r="J36" s="3"/>
      <c r="K36" s="63"/>
      <c r="L36" s="3"/>
      <c r="M36" s="6"/>
      <c r="N36" s="6"/>
      <c r="O36" s="65"/>
      <c r="P36" s="34"/>
    </row>
    <row r="37" spans="2:16" ht="315.75" x14ac:dyDescent="0.2">
      <c r="B37" s="32"/>
      <c r="C37" s="105" t="s">
        <v>252</v>
      </c>
      <c r="D37" s="1"/>
      <c r="E37" s="125" t="e">
        <f>+IF(Hoja1!$N$55&gt;=0.5,"Si","No")</f>
        <v>#REF!</v>
      </c>
      <c r="F37" s="3"/>
      <c r="G37" s="124">
        <v>1</v>
      </c>
      <c r="H37" s="3"/>
      <c r="I37" s="193" t="s">
        <v>646</v>
      </c>
      <c r="J37" s="3"/>
      <c r="K37" s="126">
        <v>0.12</v>
      </c>
      <c r="L37" s="53"/>
      <c r="M37" s="127"/>
      <c r="N37" s="61"/>
      <c r="O37" s="128">
        <v>0.85</v>
      </c>
      <c r="P37" s="34"/>
    </row>
    <row r="38" spans="2:16" ht="6.75" customHeight="1" x14ac:dyDescent="0.35">
      <c r="B38" s="32"/>
      <c r="C38" s="101"/>
      <c r="D38" s="4"/>
      <c r="E38" s="5"/>
      <c r="F38" s="3"/>
      <c r="G38" s="51"/>
      <c r="H38" s="3"/>
      <c r="I38" s="191"/>
      <c r="J38" s="3"/>
      <c r="K38" s="63"/>
      <c r="L38" s="3"/>
      <c r="M38" s="6"/>
      <c r="N38" s="6"/>
      <c r="O38" s="65"/>
      <c r="P38" s="34"/>
    </row>
    <row r="39" spans="2:16" ht="194.25" customHeight="1" thickBot="1" x14ac:dyDescent="0.25">
      <c r="B39" s="32"/>
      <c r="C39" s="106" t="s">
        <v>253</v>
      </c>
      <c r="D39" s="1"/>
      <c r="E39" s="125" t="e">
        <f>+IF(Hoja1!$N$69&gt;=0.5,"Si","No")</f>
        <v>#REF!</v>
      </c>
      <c r="F39" s="3"/>
      <c r="G39" s="124">
        <v>0.99</v>
      </c>
      <c r="H39" s="3"/>
      <c r="I39" s="194" t="s">
        <v>645</v>
      </c>
      <c r="J39" s="3"/>
      <c r="K39" s="126">
        <v>0.06</v>
      </c>
      <c r="L39" s="53"/>
      <c r="M39" s="127"/>
      <c r="N39" s="61"/>
      <c r="O39" s="128">
        <v>0.95</v>
      </c>
      <c r="P39" s="34"/>
    </row>
    <row r="40" spans="2:16" ht="15.75" x14ac:dyDescent="0.2">
      <c r="B40" s="32"/>
      <c r="C40" s="37"/>
      <c r="D40" s="37"/>
      <c r="E40" s="39"/>
      <c r="F40" s="33"/>
      <c r="G40" s="33"/>
      <c r="H40" s="33"/>
      <c r="I40" s="33"/>
      <c r="J40" s="33"/>
      <c r="K40" s="33"/>
      <c r="L40" s="33"/>
      <c r="M40" s="40"/>
      <c r="N40" s="40"/>
      <c r="O40" s="40"/>
      <c r="P40" s="34"/>
    </row>
    <row r="41" spans="2:16" ht="15.75" x14ac:dyDescent="0.2">
      <c r="B41" s="32"/>
      <c r="C41" s="41"/>
      <c r="D41" s="37"/>
      <c r="E41" s="39"/>
      <c r="F41" s="33"/>
      <c r="G41" s="33"/>
      <c r="H41" s="33"/>
      <c r="I41" s="33"/>
      <c r="J41" s="33"/>
      <c r="K41" s="33"/>
      <c r="L41" s="33"/>
      <c r="M41" s="40"/>
      <c r="N41" s="40"/>
      <c r="O41" s="40"/>
      <c r="P41" s="34"/>
    </row>
    <row r="42" spans="2:16" x14ac:dyDescent="0.2">
      <c r="B42" s="32"/>
      <c r="C42" s="42"/>
      <c r="D42" s="33"/>
      <c r="E42" s="33"/>
      <c r="F42" s="33"/>
      <c r="G42" s="33"/>
      <c r="H42" s="33"/>
      <c r="I42" s="33"/>
      <c r="J42" s="33"/>
      <c r="K42" s="33"/>
      <c r="L42" s="33"/>
      <c r="M42" s="33"/>
      <c r="N42" s="33"/>
      <c r="O42" s="33"/>
      <c r="P42" s="34"/>
    </row>
    <row r="43" spans="2:16" ht="13.5" thickBot="1" x14ac:dyDescent="0.25">
      <c r="B43" s="43"/>
      <c r="C43" s="44"/>
      <c r="D43" s="44"/>
      <c r="E43" s="44"/>
      <c r="F43" s="44"/>
      <c r="G43" s="44"/>
      <c r="H43" s="44"/>
      <c r="I43" s="44"/>
      <c r="J43" s="44"/>
      <c r="K43" s="44"/>
      <c r="L43" s="44"/>
      <c r="M43" s="44"/>
      <c r="N43" s="44"/>
      <c r="O43" s="44"/>
      <c r="P43" s="45"/>
    </row>
    <row r="44" spans="2:16" ht="13.5" thickTop="1" x14ac:dyDescent="0.2"/>
  </sheetData>
  <sheetProtection formatCells="0" formatColumns="0" formatRows="0"/>
  <mergeCells count="12">
    <mergeCell ref="O6:P7"/>
    <mergeCell ref="C27:D27"/>
    <mergeCell ref="C23:M23"/>
    <mergeCell ref="C25:D25"/>
    <mergeCell ref="F25:M25"/>
    <mergeCell ref="F26:M26"/>
    <mergeCell ref="F27:M27"/>
    <mergeCell ref="F9:M10"/>
    <mergeCell ref="F11:M11"/>
    <mergeCell ref="E9:E10"/>
    <mergeCell ref="C26:D26"/>
    <mergeCell ref="I13:K13"/>
  </mergeCells>
  <conditionalFormatting sqref="G31 G33 G35 G37 G39">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13">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31">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33">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35">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7">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9">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conditionalFormatting sqref="G31 G33 G35 G37 G39">
    <cfRule type="cellIs" dxfId="5" priority="28" operator="between">
      <formula>0</formula>
      <formula>#REF!</formula>
    </cfRule>
  </conditionalFormatting>
  <conditionalFormatting sqref="K31">
    <cfRule type="cellIs" dxfId="4" priority="20" operator="between">
      <formula>0</formula>
      <formula>#REF!</formula>
    </cfRule>
  </conditionalFormatting>
  <conditionalFormatting sqref="K33">
    <cfRule type="cellIs" dxfId="3" priority="16" operator="between">
      <formula>0</formula>
      <formula>#REF!</formula>
    </cfRule>
  </conditionalFormatting>
  <conditionalFormatting sqref="K35">
    <cfRule type="cellIs" dxfId="2" priority="12" operator="between">
      <formula>0</formula>
      <formula>#REF!</formula>
    </cfRule>
  </conditionalFormatting>
  <conditionalFormatting sqref="K37">
    <cfRule type="cellIs" dxfId="1" priority="8" operator="between">
      <formula>0</formula>
      <formula>#REF!</formula>
    </cfRule>
  </conditionalFormatting>
  <conditionalFormatting sqref="K39">
    <cfRule type="cellIs" dxfId="0" priority="4" operator="between">
      <formula>0</formula>
      <formula>#REF!</formula>
    </cfRule>
  </conditionalFormatting>
  <dataValidations count="4">
    <dataValidation allowBlank="1" showInputMessage="1" showErrorMessage="1" prompt="Celda formulada, información proveniente de la pestaña de deficiencias." sqref="E29"/>
    <dataValidation type="list" allowBlank="1" showInputMessage="1" showErrorMessage="1" sqref="N25:O25">
      <formula1>"Si,No"</formula1>
    </dataValidation>
    <dataValidation type="list" allowBlank="1" showInputMessage="1" showErrorMessage="1" sqref="N26:O26 E26:E27">
      <formula1>"Si, No"</formula1>
    </dataValidation>
    <dataValidation type="list" allowBlank="1" showInputMessage="1" showErrorMessage="1" sqref="E25">
      <formula1>"Si,No,En proceso"</formula1>
    </dataValidation>
  </dataValidations>
  <pageMargins left="0.7" right="0.7" top="0.75" bottom="0.75" header="0.3" footer="0.3"/>
  <pageSetup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S82"/>
  <sheetViews>
    <sheetView workbookViewId="0"/>
  </sheetViews>
  <sheetFormatPr baseColWidth="10" defaultColWidth="11.42578125" defaultRowHeight="12.75" x14ac:dyDescent="0.2"/>
  <cols>
    <col min="2" max="4" width="22.28515625" customWidth="1"/>
    <col min="5" max="5" width="34.5703125" customWidth="1"/>
    <col min="6" max="6" width="36.42578125" bestFit="1" customWidth="1"/>
    <col min="8" max="8" width="12.28515625" bestFit="1" customWidth="1"/>
    <col min="9" max="9" width="12.7109375" customWidth="1"/>
    <col min="13" max="14" width="17.5703125" customWidth="1"/>
  </cols>
  <sheetData>
    <row r="1" spans="1:19" ht="81.75" customHeight="1" x14ac:dyDescent="0.2">
      <c r="A1" s="147" t="s">
        <v>111</v>
      </c>
      <c r="B1" s="147" t="s">
        <v>254</v>
      </c>
      <c r="C1" s="148" t="s">
        <v>255</v>
      </c>
      <c r="D1" s="148" t="s">
        <v>256</v>
      </c>
      <c r="E1" s="148" t="s">
        <v>257</v>
      </c>
      <c r="F1" s="147" t="s">
        <v>135</v>
      </c>
      <c r="G1" s="149" t="s">
        <v>258</v>
      </c>
      <c r="H1" s="149" t="s">
        <v>259</v>
      </c>
      <c r="I1" s="149" t="s">
        <v>260</v>
      </c>
      <c r="J1" s="149" t="s">
        <v>80</v>
      </c>
      <c r="K1" s="149" t="s">
        <v>89</v>
      </c>
      <c r="L1" s="149" t="s">
        <v>261</v>
      </c>
      <c r="M1" s="80" t="s">
        <v>262</v>
      </c>
      <c r="N1" s="80"/>
    </row>
    <row r="2" spans="1:19" ht="12.75" customHeight="1" x14ac:dyDescent="0.2">
      <c r="A2" s="132" t="s">
        <v>263</v>
      </c>
      <c r="B2" s="132" t="str">
        <f>+LEFT(A2,1)</f>
        <v>1</v>
      </c>
      <c r="C2" s="132" t="str">
        <f>+MID(VLOOKUP(A2,'Ambiente de Control'!$B$21:$C$235,2,0),4,LEN(VLOOKUP(A2,'Ambiente de Control'!$B$21:$C$235,2,0))-4)</f>
        <v xml:space="preserve"> Aplicación del Código de Integridad. (incluye análisis de desviaciones, convivencia laboral, temas disciplinarios internos, quejas o denuncias sobres los servidores de la entidad, u otros temas relacionados)</v>
      </c>
      <c r="D2" s="132" t="s">
        <v>264</v>
      </c>
      <c r="E2" s="132" t="str">
        <f>+VLOOKUP(A2,'Ambiente de Control'!$B$21:$D$235,3,0)</f>
        <v>Dimensión Talento Humano
Política Integridad</v>
      </c>
      <c r="F2" s="132" t="str">
        <f>+VLOOKUP(A2,'Ambiente de Control'!$B$21:$K$235,10,0)</f>
        <v>Mantenimiento del control</v>
      </c>
      <c r="G2" s="132">
        <f>+VLOOKUP(A2,'Ambiente de Control'!$B$21:$O$39,13)</f>
        <v>60.045870000000001</v>
      </c>
      <c r="H2" s="134" t="e">
        <f>+_xlfn.RANK.EQ(G2,$G$2:$G$82,1)</f>
        <v>#REF!</v>
      </c>
      <c r="I2" s="132" t="str">
        <f t="shared" ref="I2:I33" si="0">+IF(F2=$F$2,$P$4,IF(F2=$F$3,$P$2,$P$3))</f>
        <v>Cuando en el análisis de los requerimientos en los diferenes componentes del MECI se cuente con aspectos evaluados en nivel 1 (presente) y 1 (funcionando); 2 (presente) y 1 (funcionando).</v>
      </c>
      <c r="J2" s="132" t="s">
        <v>265</v>
      </c>
      <c r="K2" s="132">
        <f>+IF(ISBLANK(VLOOKUP(A2,'Ambiente de Control'!$B$24:$F$235,5,0)),"",VLOOKUP(A2,'Ambiente de Control'!$B$24:$F$235,5,0))</f>
        <v>3</v>
      </c>
      <c r="L2" s="132">
        <f>+IF(ISBLANK(VLOOKUP(A2,'Ambiente de Control'!$B$24:$K$235,9,0)),"",VLOOKUP(A2,'Ambiente de Control'!$B$24:$K$235,9,0))</f>
        <v>3</v>
      </c>
      <c r="M2" s="132">
        <f>+IF(OR(AND(K2=1,L2=1),AND(ISBLANK(K2),ISBLANK(L2)),K2="",L2=""),0,IF(OR(AND(K2=1,L2=2),AND(K2=1,L2=3)),0.25,IF(OR(AND(K2=2,L2=2),AND(K2=3,L2=1),AND(K2=3,L2=2),AND(K2=2,L2=1)),0.5,IF(AND(K2=2,L2=3),0.75,1))))</f>
        <v>1</v>
      </c>
      <c r="N2" s="132">
        <f>+AVERAGEIF($D$2:$D$82,D2,$M$2:$M$82)</f>
        <v>1</v>
      </c>
      <c r="O2" s="130" t="s">
        <v>27</v>
      </c>
      <c r="P2" s="131" t="s">
        <v>266</v>
      </c>
      <c r="Q2" s="131"/>
      <c r="R2" s="132"/>
      <c r="S2" s="132"/>
    </row>
    <row r="3" spans="1:19" ht="12.75" customHeight="1" x14ac:dyDescent="0.2">
      <c r="A3" s="132" t="s">
        <v>267</v>
      </c>
      <c r="B3" s="132" t="str">
        <f t="shared" ref="B3:B42" si="1">+LEFT(A3,1)</f>
        <v>1</v>
      </c>
      <c r="C3" s="132" t="str">
        <f>+MID(VLOOKUP(A3,'Ambiente de Control'!$B$21:$C$235,2,0),4,LEN(VLOOKUP(A3,'Ambiente de Control'!$B$21:$C$235,2,0))-4)</f>
        <v xml:space="preserve"> Mecanismos para el manejo de conflictos de interés.</v>
      </c>
      <c r="D3" s="132" t="s">
        <v>264</v>
      </c>
      <c r="E3" s="132" t="str">
        <f>+VLOOKUP(A3,'Ambiente de Control'!$B$21:$D$235,3,0)</f>
        <v>Dimensión Talento Humano
Política Integridad</v>
      </c>
      <c r="F3" s="132" t="str">
        <f>+VLOOKUP(A3,'Ambiente de Control'!$B$21:$K$235,10,0)</f>
        <v>Mantenimiento del control</v>
      </c>
      <c r="G3" s="132">
        <f>+VLOOKUP(A3,'Ambiente de Control'!$B$21:$O$235,13,0)</f>
        <v>60.055689999999998</v>
      </c>
      <c r="H3" s="134" t="e">
        <f t="shared" ref="H3:H70" si="2">+_xlfn.RANK.EQ(G3,$G$2:$G$82,1)</f>
        <v>#REF!</v>
      </c>
      <c r="I3" s="132" t="str">
        <f t="shared" si="0"/>
        <v>Cuando en el análisis de los requerimientos en los diferenes componentes del MECI se cuente con aspectos evaluados en nivel 1 (presente) y 1 (funcionando); 2 (presente) y 1 (funcionando).</v>
      </c>
      <c r="J3" s="132" t="s">
        <v>265</v>
      </c>
      <c r="K3" s="132">
        <f>+IF(ISBLANK(VLOOKUP(A3,'Ambiente de Control'!$B$24:$F$235,5,0)),"",VLOOKUP(A3,'Ambiente de Control'!$B$24:$F$235,5,0))</f>
        <v>3</v>
      </c>
      <c r="L3" s="132">
        <f>+IF(ISBLANK(VLOOKUP(A3,'Ambiente de Control'!$B$24:$K$235,9,0)),"",VLOOKUP(A3,'Ambiente de Control'!$B$24:$K$235,9,0))</f>
        <v>3</v>
      </c>
      <c r="M3" s="132">
        <f>+IF(OR(AND(K3=1,L3=1),AND(ISBLANK(K3),ISBLANK(L3)),K3="",L3=""),0,IF(OR(AND(K3=1,L3=2),AND(K3=1,L3=3)),0.25,IF(OR(AND(K3=2,L3=2),AND(K3=3,L3=1),AND(K3=3,L3=2),AND(K3=2,L3=1)),0.5,IF(AND(K3=2,L3=3),0.75,1))))</f>
        <v>1</v>
      </c>
      <c r="N3" s="132">
        <f t="shared" ref="N3:N70" si="3">+AVERAGEIF($D$2:$D$82,D3,$M$2:$M$82)</f>
        <v>1</v>
      </c>
      <c r="O3" s="133" t="s">
        <v>30</v>
      </c>
      <c r="P3" s="131" t="s">
        <v>268</v>
      </c>
      <c r="Q3" s="131"/>
      <c r="R3" s="132" t="s">
        <v>269</v>
      </c>
      <c r="S3" s="132"/>
    </row>
    <row r="4" spans="1:19" ht="16.5" customHeight="1" x14ac:dyDescent="0.2">
      <c r="A4" s="132" t="s">
        <v>270</v>
      </c>
      <c r="B4" s="132" t="str">
        <f t="shared" si="1"/>
        <v>1</v>
      </c>
      <c r="C4" s="132" t="str">
        <f>+MID(VLOOKUP(A4,'Ambiente de Control'!$B$21:$C$235,2,0),4,LEN(VLOOKUP(A4,'Ambiente de Control'!$B$21:$C$235,2,0))-4)</f>
        <v xml:space="preserve"> Mecanismos frente a la detección y prevención del uso inadecuado de información privilegiada u otras situaciones que puedan implicar riesgos para la entidad</v>
      </c>
      <c r="D4" s="132" t="s">
        <v>264</v>
      </c>
      <c r="E4" s="132" t="str">
        <f>+VLOOKUP(A4,'Ambiente de Control'!$B$21:$D$235,3,0)</f>
        <v>Dimensión Información y Comunicación
Política Transparencia y Acceso a la Información Pública
Política Gestión Documental</v>
      </c>
      <c r="F4" s="132" t="str">
        <f>+VLOOKUP(A4,'Ambiente de Control'!$B$21:$K$235,10,0)</f>
        <v>Mantenimiento del control</v>
      </c>
      <c r="G4" s="132">
        <f>+VLOOKUP(A4,'Ambiente de Control'!$B$21:$O$235,13,0)</f>
        <v>60.066896</v>
      </c>
      <c r="H4" s="134" t="e">
        <f t="shared" si="2"/>
        <v>#REF!</v>
      </c>
      <c r="I4" s="132" t="str">
        <f t="shared" si="0"/>
        <v>Cuando en el análisis de los requerimientos en los diferenes componentes del MECI se cuente con aspectos evaluados en nivel 1 (presente) y 1 (funcionando); 2 (presente) y 1 (funcionando).</v>
      </c>
      <c r="J4" s="132" t="s">
        <v>265</v>
      </c>
      <c r="K4" s="132">
        <f>+IF(ISBLANK(VLOOKUP(A4,'Ambiente de Control'!$B$24:$F$235,5,0)),"",VLOOKUP(A4,'Ambiente de Control'!$B$24:$F$235,5,0))</f>
        <v>3</v>
      </c>
      <c r="L4" s="132">
        <f>+IF(ISBLANK(VLOOKUP(A4,'Ambiente de Control'!$B$24:$K$235,9,0)),"",VLOOKUP(A4,'Ambiente de Control'!$B$24:$K$235,9,0))</f>
        <v>3</v>
      </c>
      <c r="M4" s="132">
        <f t="shared" ref="M4:M67" si="4">+IF(OR(AND(K4=1,L4=1),AND(ISBLANK(K4),ISBLANK(L4)),K4="",L4=""),0,IF(OR(AND(K4=1,L4=2),AND(K4=1,L4=3)),0.25,IF(OR(AND(K4=2,L4=2),AND(K4=3,L4=1),AND(K4=3,L4=2),AND(K4=2,L4=1)),0.5,IF(AND(K4=2,L4=3),0.75,1))))</f>
        <v>1</v>
      </c>
      <c r="N4" s="132">
        <f t="shared" si="3"/>
        <v>1</v>
      </c>
      <c r="O4" s="133" t="s">
        <v>33</v>
      </c>
      <c r="P4" s="131" t="s">
        <v>271</v>
      </c>
      <c r="Q4" s="131"/>
      <c r="R4" s="132"/>
      <c r="S4" s="132"/>
    </row>
    <row r="5" spans="1:19" x14ac:dyDescent="0.2">
      <c r="A5" s="132" t="s">
        <v>272</v>
      </c>
      <c r="B5" s="132" t="str">
        <f t="shared" si="1"/>
        <v>1</v>
      </c>
      <c r="C5" s="132" t="str">
        <f>+MID(VLOOKUP(A5,'Ambiente de Control'!$B$21:$C$235,2,0),4,LEN(VLOOKUP(A5,'Ambiente de Control'!$B$21:$C$235,2,0))-4)</f>
        <v xml:space="preserve"> La evaluación de las acciones transversales de integridad, mediante el monitoreo permanente de los riesgos de corrupción.</v>
      </c>
      <c r="D5" s="132" t="s">
        <v>264</v>
      </c>
      <c r="E5" s="132" t="str">
        <f>+VLOOKUP(A5,'Ambiente de Control'!$B$21:$D$235,3,0)</f>
        <v>Dimension Talento Humano
Politica de Integridad</v>
      </c>
      <c r="F5" s="132" t="str">
        <f>+VLOOKUP(A5,'Ambiente de Control'!$B$21:$K$235,10,0)</f>
        <v>Mantenimiento del control</v>
      </c>
      <c r="G5" s="132">
        <f>+VLOOKUP(A5,'Ambiente de Control'!$B$21:$O$235,13,0)</f>
        <v>60.06691</v>
      </c>
      <c r="H5" s="134" t="e">
        <f t="shared" si="2"/>
        <v>#REF!</v>
      </c>
      <c r="I5" s="132" t="str">
        <f t="shared" si="0"/>
        <v>Cuando en el análisis de los requerimientos en los diferenes componentes del MECI se cuente con aspectos evaluados en nivel 1 (presente) y 1 (funcionando); 2 (presente) y 1 (funcionando).</v>
      </c>
      <c r="J5" s="132" t="s">
        <v>265</v>
      </c>
      <c r="K5" s="132">
        <f>+IF(ISBLANK(VLOOKUP(A5,'Ambiente de Control'!$B$24:$F$235,5,0)),"",VLOOKUP(A5,'Ambiente de Control'!$B$24:$F$235,5,0))</f>
        <v>3</v>
      </c>
      <c r="L5" s="132">
        <f>+IF(ISBLANK(VLOOKUP(A5,'Ambiente de Control'!$B$24:$K$235,9,0)),"",VLOOKUP(A5,'Ambiente de Control'!$B$24:$K$235,9,0))</f>
        <v>3</v>
      </c>
      <c r="M5" s="132">
        <f t="shared" si="4"/>
        <v>1</v>
      </c>
      <c r="N5" s="132">
        <f t="shared" si="3"/>
        <v>1</v>
      </c>
      <c r="O5" s="132"/>
      <c r="P5" s="132"/>
    </row>
    <row r="6" spans="1:19" x14ac:dyDescent="0.2">
      <c r="A6" s="132" t="s">
        <v>273</v>
      </c>
      <c r="B6" s="132" t="str">
        <f t="shared" si="1"/>
        <v>1</v>
      </c>
      <c r="C6" s="132" t="str">
        <f>+MID(VLOOKUP(A6,'Ambiente de Control'!$B$21:$C$235,2,0),4,LEN(VLOOKUP(A6,'Ambiente de Control'!$B$21:$C$235,2,0))-4)</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D6" s="132" t="s">
        <v>264</v>
      </c>
      <c r="E6" s="132" t="str">
        <f>+VLOOKUP(A6,'Ambiente de Control'!$B$21:$D$235,3,0)</f>
        <v>Dimensión Direccionamiento Estratégico y Planeación
Plan Anticorrupción y de Atención al Ciudadano</v>
      </c>
      <c r="F6" s="132" t="str">
        <f>+VLOOKUP(A6,'Ambiente de Control'!$B$21:$K$235,10,0)</f>
        <v>Mantenimiento del control</v>
      </c>
      <c r="G6" s="132">
        <f>+VLOOKUP(A6,'Ambiente de Control'!$B$21:$O$235,13,0)</f>
        <v>60.073568999999999</v>
      </c>
      <c r="H6" s="134" t="e">
        <f t="shared" si="2"/>
        <v>#REF!</v>
      </c>
      <c r="I6" s="132" t="str">
        <f t="shared" si="0"/>
        <v>Cuando en el análisis de los requerimientos en los diferenes componentes del MECI se cuente con aspectos evaluados en nivel 1 (presente) y 1 (funcionando); 2 (presente) y 1 (funcionando).</v>
      </c>
      <c r="J6" s="132" t="s">
        <v>265</v>
      </c>
      <c r="K6" s="132">
        <f>+IF(ISBLANK(VLOOKUP(A6,'Ambiente de Control'!$B$24:$F$235,5,0)),"",VLOOKUP(A6,'Ambiente de Control'!$B$24:$F$235,5,0))</f>
        <v>3</v>
      </c>
      <c r="L6" s="132">
        <f>+IF(ISBLANK(VLOOKUP(A6,'Ambiente de Control'!$B$24:$K$235,9,0)),"",VLOOKUP(A6,'Ambiente de Control'!$B$24:$K$235,9,0))</f>
        <v>3</v>
      </c>
      <c r="M6" s="132">
        <f t="shared" si="4"/>
        <v>1</v>
      </c>
      <c r="N6" s="132">
        <f t="shared" si="3"/>
        <v>1</v>
      </c>
      <c r="O6" s="132"/>
      <c r="P6" s="132"/>
    </row>
    <row r="7" spans="1:19" x14ac:dyDescent="0.2">
      <c r="A7" s="132" t="s">
        <v>274</v>
      </c>
      <c r="B7" s="132" t="str">
        <f t="shared" si="1"/>
        <v>2</v>
      </c>
      <c r="C7" s="132" t="str">
        <f>+MID(VLOOKUP(A7,'Ambiente de Control'!$B$21:$C$235,2,0),4,LEN(VLOOKUP(A7,'Ambiente de Control'!$B$21:$C$235,2,0))-4)</f>
        <v xml:space="preserve"> Creación o actualización del Comité Institucional de Coordinación de Control Interno (incluye ajustes en periodicidad para reunión, articulación con el Comité Institucioanl de Gestión y Desempeño)</v>
      </c>
      <c r="D7" s="132" t="s">
        <v>264</v>
      </c>
      <c r="E7" s="132" t="str">
        <f>+VLOOKUP(A7,'Ambiente de Control'!$B$21:$D$235,3,0)</f>
        <v>Dimension Control Interno
Politica de Control Interno</v>
      </c>
      <c r="F7" s="132" t="str">
        <f>+VLOOKUP(A7,'Ambiente de Control'!$B$21:$K$235,10,0)</f>
        <v>Mantenimiento del control</v>
      </c>
      <c r="G7" s="132">
        <f>+VLOOKUP(A7,'Ambiente de Control'!$B$21:$O$235,13,0)</f>
        <v>60.088965299999998</v>
      </c>
      <c r="H7" s="134" t="e">
        <f t="shared" si="2"/>
        <v>#REF!</v>
      </c>
      <c r="I7" s="132" t="str">
        <f t="shared" si="0"/>
        <v>Cuando en el análisis de los requerimientos en los diferenes componentes del MECI se cuente con aspectos evaluados en nivel 1 (presente) y 1 (funcionando); 2 (presente) y 1 (funcionando).</v>
      </c>
      <c r="J7" s="132" t="s">
        <v>275</v>
      </c>
      <c r="K7" s="132">
        <f>+IF(ISBLANK(VLOOKUP(A7,'Ambiente de Control'!$B$24:$F$235,5,0)),"",VLOOKUP(A7,'Ambiente de Control'!$B$24:$F$235,5,0))</f>
        <v>3</v>
      </c>
      <c r="L7" s="132">
        <f>+IF(ISBLANK(VLOOKUP(A7,'Ambiente de Control'!$B$24:$K$235,9,0)),"",VLOOKUP(A7,'Ambiente de Control'!$B$24:$K$235,9,0))</f>
        <v>3</v>
      </c>
      <c r="M7" s="132">
        <f t="shared" si="4"/>
        <v>1</v>
      </c>
      <c r="N7" s="132">
        <f t="shared" si="3"/>
        <v>1</v>
      </c>
      <c r="O7" s="132"/>
      <c r="P7" s="132"/>
    </row>
    <row r="8" spans="1:19" x14ac:dyDescent="0.2">
      <c r="A8" s="132" t="s">
        <v>276</v>
      </c>
      <c r="B8" s="132" t="str">
        <f t="shared" si="1"/>
        <v>2</v>
      </c>
      <c r="C8" s="132" t="str">
        <f>+MID(VLOOKUP(A8,'Ambiente de Control'!$B$21:$C$235,2,0),4,LEN(VLOOKUP(A8,'Ambiente de Control'!$B$21:$C$235,2,0))-4)</f>
        <v xml:space="preserve"> Definición y documentación del Esquema de Líneas de Defens</v>
      </c>
      <c r="D8" s="132" t="s">
        <v>264</v>
      </c>
      <c r="E8" s="132" t="str">
        <f>+VLOOKUP(A8,'Ambiente de Control'!$B$21:$D$235,3,0)</f>
        <v>Dimension Control Interno
Politica de Control Interno
Lineas de defensa</v>
      </c>
      <c r="F8" s="132" t="str">
        <f>+VLOOKUP(A8,'Ambiente de Control'!$B$21:$K$235,10,0)</f>
        <v>Mantenimiento del control</v>
      </c>
      <c r="G8" s="132">
        <f>+VLOOKUP(A8,'Ambiente de Control'!$B$21:$O$235,13,0)</f>
        <v>60.098965300000003</v>
      </c>
      <c r="H8" s="134" t="e">
        <f t="shared" si="2"/>
        <v>#REF!</v>
      </c>
      <c r="I8" s="132" t="str">
        <f t="shared" si="0"/>
        <v>Cuando en el análisis de los requerimientos en los diferenes componentes del MECI se cuente con aspectos evaluados en nivel 1 (presente) y 1 (funcionando); 2 (presente) y 1 (funcionando).</v>
      </c>
      <c r="J8" s="132" t="s">
        <v>275</v>
      </c>
      <c r="K8" s="132">
        <f>+IF(ISBLANK(VLOOKUP(A8,'Ambiente de Control'!$B$24:$F$235,5,0)),"",VLOOKUP(A8,'Ambiente de Control'!$B$24:$F$235,5,0))</f>
        <v>3</v>
      </c>
      <c r="L8" s="132">
        <f>+IF(ISBLANK(VLOOKUP(A8,'Ambiente de Control'!$B$24:$K$235,9,0)),"",VLOOKUP(A8,'Ambiente de Control'!$B$24:$K$235,9,0))</f>
        <v>3</v>
      </c>
      <c r="M8" s="132">
        <f t="shared" si="4"/>
        <v>1</v>
      </c>
      <c r="N8" s="132">
        <f t="shared" si="3"/>
        <v>1</v>
      </c>
      <c r="O8" s="132"/>
      <c r="P8" s="132"/>
    </row>
    <row r="9" spans="1:19" x14ac:dyDescent="0.2">
      <c r="A9" s="132" t="s">
        <v>277</v>
      </c>
      <c r="B9" s="132" t="str">
        <f t="shared" si="1"/>
        <v>2</v>
      </c>
      <c r="C9" s="132" t="str">
        <f>+MID(VLOOKUP(A9,'Ambiente de Control'!$B$21:$C$235,2,0),4,LEN(VLOOKUP(A9,'Ambiente de Control'!$B$21:$C$235,2,0))-4)</f>
        <v xml:space="preserve"> Definición de líneas de reporte en temas clave para la toma de decisiones, atendiendo el Esquema de Líneas de Defens</v>
      </c>
      <c r="D9" s="132" t="s">
        <v>264</v>
      </c>
      <c r="E9" s="132" t="str">
        <f>+VLOOKUP(A9,'Ambiente de Control'!$B$21:$D$235,3,0)</f>
        <v>Dimension Control Interno
Politica de Control Interno
Linea de Defensa
Dimension de Informaciòn y Comunicaciòn</v>
      </c>
      <c r="F9" s="132" t="str">
        <f>+VLOOKUP(A9,'Ambiente de Control'!$B$21:$K$235,10,0)</f>
        <v>Mantenimiento del control</v>
      </c>
      <c r="G9" s="132">
        <f>+VLOOKUP(A9,'Ambiente de Control'!$B$21:$O$235,13,0)</f>
        <v>60.156979999999997</v>
      </c>
      <c r="H9" s="134" t="e">
        <f t="shared" si="2"/>
        <v>#REF!</v>
      </c>
      <c r="I9" s="132" t="str">
        <f t="shared" si="0"/>
        <v>Cuando en el análisis de los requerimientos en los diferenes componentes del MECI se cuente con aspectos evaluados en nivel 1 (presente) y 1 (funcionando); 2 (presente) y 1 (funcionando).</v>
      </c>
      <c r="J9" s="132" t="s">
        <v>275</v>
      </c>
      <c r="K9" s="132">
        <f>+IF(ISBLANK(VLOOKUP(A9,'Ambiente de Control'!$B$24:$F$235,5,0)),"",VLOOKUP(A9,'Ambiente de Control'!$B$24:$F$235,5,0))</f>
        <v>3</v>
      </c>
      <c r="L9" s="132">
        <f>+IF(ISBLANK(VLOOKUP(A9,'Ambiente de Control'!$B$24:$K$235,9,0)),"",VLOOKUP(A9,'Ambiente de Control'!$B$24:$K$235,9,0))</f>
        <v>3</v>
      </c>
      <c r="M9" s="132">
        <f t="shared" si="4"/>
        <v>1</v>
      </c>
      <c r="N9" s="132">
        <f t="shared" si="3"/>
        <v>1</v>
      </c>
      <c r="O9" s="132"/>
      <c r="P9" s="132"/>
    </row>
    <row r="10" spans="1:19" x14ac:dyDescent="0.2">
      <c r="A10" s="132" t="s">
        <v>278</v>
      </c>
      <c r="B10" s="132" t="str">
        <f t="shared" si="1"/>
        <v>3</v>
      </c>
      <c r="C10" s="132" t="str">
        <f>+MID(VLOOKUP(A10,'Ambiente de Control'!$B$21:$C$235,2,0),4,LEN(VLOOKUP(A10,'Ambiente de Control'!$B$21:$C$235,2,0))-4)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D10" s="132" t="s">
        <v>264</v>
      </c>
      <c r="E10" s="132" t="str">
        <f>+VLOOKUP(A10,'Ambiente de Control'!$B$21:$D$235,3,0)</f>
        <v>Dimension de Direccionamiento Estrategico y Planeaciòn
Politica de Planeaciòn Institucional 
Dimension Control Interno</v>
      </c>
      <c r="F10" s="132" t="str">
        <f>+VLOOKUP(A10,'Ambiente de Control'!$B$21:$K$235,10,0)</f>
        <v>Mantenimiento del control</v>
      </c>
      <c r="G10" s="132">
        <f>+VLOOKUP(A10,'Ambiente de Control'!$B$21:$O$235,13,0)</f>
        <v>60.289650000000002</v>
      </c>
      <c r="H10" s="134" t="e">
        <f t="shared" si="2"/>
        <v>#REF!</v>
      </c>
      <c r="I10" s="132" t="str">
        <f t="shared" si="0"/>
        <v>Cuando en el análisis de los requerimientos en los diferenes componentes del MECI se cuente con aspectos evaluados en nivel 1 (presente) y 1 (funcionando); 2 (presente) y 1 (funcionando).</v>
      </c>
      <c r="J10" s="132" t="s">
        <v>279</v>
      </c>
      <c r="K10" s="132">
        <f>+IF(ISBLANK(VLOOKUP(A10,'Ambiente de Control'!$B$24:$F$235,5,0)),"",VLOOKUP(A10,'Ambiente de Control'!$B$24:$F$235,5,0))</f>
        <v>3</v>
      </c>
      <c r="L10" s="132">
        <f>+IF(ISBLANK(VLOOKUP(A10,'Ambiente de Control'!$B$24:$K$235,9,0)),"",VLOOKUP(A10,'Ambiente de Control'!$B$24:$K$235,9,0))</f>
        <v>3</v>
      </c>
      <c r="M10" s="132">
        <f t="shared" si="4"/>
        <v>1</v>
      </c>
      <c r="N10" s="132">
        <f t="shared" si="3"/>
        <v>1</v>
      </c>
      <c r="O10" s="132"/>
      <c r="P10" s="132"/>
    </row>
    <row r="11" spans="1:19" x14ac:dyDescent="0.2">
      <c r="A11" s="132" t="s">
        <v>280</v>
      </c>
      <c r="B11" s="132" t="str">
        <f t="shared" si="1"/>
        <v>3</v>
      </c>
      <c r="C11" s="132" t="str">
        <f>+MID(VLOOKUP(A11,'Ambiente de Control'!$B$21:$C$235,2,0),4,LEN(VLOOKUP(A11,'Ambiente de Control'!$B$21:$C$235,2,0))-4)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132" t="s">
        <v>264</v>
      </c>
      <c r="E11" s="132" t="str">
        <f>+VLOOKUP(A11,'Ambiente de Control'!$B$21:$D$235,3,0)</f>
        <v>Diimensiòn Evaluacion de Resultados 
Politica de Seguimiento y Evaluaciòn al Desemepeño Institucional
Dimension Control Interno
Lineas de defensa</v>
      </c>
      <c r="F11" s="132" t="str">
        <f>+VLOOKUP(A11,'Ambiente de Control'!$B$21:$K$235,10,0)</f>
        <v>Mantenimiento del control</v>
      </c>
      <c r="G11" s="132">
        <f>+VLOOKUP(A11,'Ambiente de Control'!$B$21:$O$235,13,0)</f>
        <v>60.489649999999997</v>
      </c>
      <c r="H11" s="134" t="e">
        <f t="shared" si="2"/>
        <v>#REF!</v>
      </c>
      <c r="I11" s="132" t="str">
        <f t="shared" si="0"/>
        <v>Cuando en el análisis de los requerimientos en los diferenes componentes del MECI se cuente con aspectos evaluados en nivel 1 (presente) y 1 (funcionando); 2 (presente) y 1 (funcionando).</v>
      </c>
      <c r="J11" s="132" t="s">
        <v>279</v>
      </c>
      <c r="K11" s="132">
        <f>+IF(ISBLANK(VLOOKUP(A11,'Ambiente de Control'!$B$24:$F$235,5,0)),"",VLOOKUP(A11,'Ambiente de Control'!$B$24:$F$235,5,0))</f>
        <v>3</v>
      </c>
      <c r="L11" s="132">
        <f>+IF(ISBLANK(VLOOKUP(A11,'Ambiente de Control'!$B$24:$K$235,9,0)),"",VLOOKUP(A11,'Ambiente de Control'!$B$24:$K$235,9,0))</f>
        <v>3</v>
      </c>
      <c r="M11" s="132">
        <f t="shared" si="4"/>
        <v>1</v>
      </c>
      <c r="N11" s="132">
        <f t="shared" si="3"/>
        <v>1</v>
      </c>
      <c r="O11" s="132"/>
      <c r="P11" s="132"/>
    </row>
    <row r="12" spans="1:19" x14ac:dyDescent="0.2">
      <c r="A12" s="132" t="s">
        <v>281</v>
      </c>
      <c r="B12" s="132" t="str">
        <f t="shared" si="1"/>
        <v>3</v>
      </c>
      <c r="C12" s="132" t="str">
        <f>+MID(VLOOKUP(A12,'Ambiente de Control'!$B$21:$C$235,2,0),4,LEN(VLOOKUP(A12,'Ambiente de Control'!$B$21:$C$235,2,0))-4)</f>
        <v xml:space="preserve"> La Alta Dirección frente a la política de Administración del Riesgo definen los niveles de aceptación del riesgo, teniendo en cuenta cada uno de los objetivos establecidos.</v>
      </c>
      <c r="D12" s="132" t="s">
        <v>264</v>
      </c>
      <c r="E12" s="132" t="str">
        <f>+VLOOKUP(A12,'Ambiente de Control'!$B$21:$D$235,3,0)</f>
        <v>Dimension Control Interno
Politica de Control Interno
Linea Estrategica</v>
      </c>
      <c r="F12" s="132" t="str">
        <f>+VLOOKUP(A12,'Ambiente de Control'!$B$21:$K$235,10,0)</f>
        <v>Mantenimiento del control</v>
      </c>
      <c r="G12" s="132">
        <f>+VLOOKUP(A12,'Ambiente de Control'!$B$21:$O$235,13,0)</f>
        <v>60.389653000000003</v>
      </c>
      <c r="H12" s="134" t="e">
        <f t="shared" si="2"/>
        <v>#REF!</v>
      </c>
      <c r="I12" s="132" t="str">
        <f t="shared" si="0"/>
        <v>Cuando en el análisis de los requerimientos en los diferenes componentes del MECI se cuente con aspectos evaluados en nivel 1 (presente) y 1 (funcionando); 2 (presente) y 1 (funcionando).</v>
      </c>
      <c r="J12" s="132" t="s">
        <v>279</v>
      </c>
      <c r="K12" s="132">
        <f>+IF(ISBLANK(VLOOKUP(A12,'Ambiente de Control'!$B$24:$F$235,5,0)),"",VLOOKUP(A12,'Ambiente de Control'!$B$24:$F$235,5,0))</f>
        <v>3</v>
      </c>
      <c r="L12" s="132">
        <f>+IF(ISBLANK(VLOOKUP(A12,'Ambiente de Control'!$B$24:$K$235,9,0)),"",VLOOKUP(A12,'Ambiente de Control'!$B$24:$K$235,9,0))</f>
        <v>3</v>
      </c>
      <c r="M12" s="132">
        <f t="shared" si="4"/>
        <v>1</v>
      </c>
      <c r="N12" s="132">
        <f t="shared" si="3"/>
        <v>1</v>
      </c>
      <c r="O12" s="132"/>
      <c r="P12" s="132"/>
    </row>
    <row r="13" spans="1:19" x14ac:dyDescent="0.2">
      <c r="A13" s="132" t="s">
        <v>282</v>
      </c>
      <c r="B13" s="132" t="str">
        <f t="shared" si="1"/>
        <v>4</v>
      </c>
      <c r="C13" s="132" t="str">
        <f>+MID(VLOOKUP(A13,'Ambiente de Control'!$B$21:$C$235,2,0),4,LEN(VLOOKUP(A13,'Ambiente de Control'!$B$21:$C$235,2,0))-4)</f>
        <v xml:space="preserve"> Evaluación de la Planeación Estratégica del Talento Humano</v>
      </c>
      <c r="D13" s="132" t="s">
        <v>264</v>
      </c>
      <c r="E13" s="132" t="str">
        <f>+VLOOKUP(A13,'Ambiente de Control'!$B$21:$D$235,3,0)</f>
        <v>Dimension de Talento Humano
Politica Gestion Estrategica del Talento Humano
Dimension de Control Interno
Lineas de Defensa</v>
      </c>
      <c r="F13" s="132" t="str">
        <f>+VLOOKUP(A13,'Ambiente de Control'!$B$21:$K$235,10,0)</f>
        <v>Mantenimiento del control</v>
      </c>
      <c r="G13" s="132">
        <f>+VLOOKUP(A13,'Ambiente de Control'!$B$21:$O$235,13,0)</f>
        <v>60.589649999999999</v>
      </c>
      <c r="H13" s="134" t="e">
        <f t="shared" si="2"/>
        <v>#REF!</v>
      </c>
      <c r="I13" s="132" t="str">
        <f t="shared" si="0"/>
        <v>Cuando en el análisis de los requerimientos en los diferenes componentes del MECI se cuente con aspectos evaluados en nivel 1 (presente) y 1 (funcionando); 2 (presente) y 1 (funcionando).</v>
      </c>
      <c r="J13" s="132" t="s">
        <v>283</v>
      </c>
      <c r="K13" s="132">
        <f>+IF(ISBLANK(VLOOKUP(A13,'Ambiente de Control'!$B$24:$F$235,5,0)),"",VLOOKUP(A13,'Ambiente de Control'!$B$24:$F$235,5,0))</f>
        <v>3</v>
      </c>
      <c r="L13" s="132">
        <f>+IF(ISBLANK(VLOOKUP(A13,'Ambiente de Control'!$B$24:$K$235,9,0)),"",VLOOKUP(A13,'Ambiente de Control'!$B$24:$K$235,9,0))</f>
        <v>3</v>
      </c>
      <c r="M13" s="132">
        <f t="shared" si="4"/>
        <v>1</v>
      </c>
      <c r="N13" s="132">
        <f t="shared" si="3"/>
        <v>1</v>
      </c>
      <c r="O13" s="132"/>
      <c r="P13" s="132"/>
    </row>
    <row r="14" spans="1:19" x14ac:dyDescent="0.2">
      <c r="A14" s="132" t="s">
        <v>284</v>
      </c>
      <c r="B14" s="132" t="str">
        <f t="shared" si="1"/>
        <v>4</v>
      </c>
      <c r="C14" s="132" t="str">
        <f>+MID(VLOOKUP(A14,'Ambiente de Control'!$B$21:$C$235,2,0),4,LEN(VLOOKUP(A14,'Ambiente de Control'!$B$21:$C$235,2,0))-4)</f>
        <v xml:space="preserve"> Evaluación de las actividades relacionadas con el Ingreso del personal</v>
      </c>
      <c r="D14" s="132" t="s">
        <v>264</v>
      </c>
      <c r="E14" s="132" t="str">
        <f>+VLOOKUP(A14,'Ambiente de Control'!$B$21:$D$235,3,0)</f>
        <v>Dimension de Talento Humano
Politica Gestion Estrategica del Talento Humano
Dimension de Control Interno
Lineas de Defensa</v>
      </c>
      <c r="F14" s="132" t="str">
        <f>+VLOOKUP(A14,'Ambiente de Control'!$B$21:$K$235,10,0)</f>
        <v>Mantenimiento del control</v>
      </c>
      <c r="G14" s="132">
        <f>+VLOOKUP(A14,'Ambiente de Control'!$B$21:$O$235,13,0)</f>
        <v>60.68965</v>
      </c>
      <c r="H14" s="134" t="e">
        <f t="shared" si="2"/>
        <v>#REF!</v>
      </c>
      <c r="I14" s="132" t="str">
        <f t="shared" si="0"/>
        <v>Cuando en el análisis de los requerimientos en los diferenes componentes del MECI se cuente con aspectos evaluados en nivel 1 (presente) y 1 (funcionando); 2 (presente) y 1 (funcionando).</v>
      </c>
      <c r="J14" s="132" t="s">
        <v>283</v>
      </c>
      <c r="K14" s="132">
        <f>+IF(ISBLANK(VLOOKUP(A14,'Ambiente de Control'!$B$24:$F$235,5,0)),"",VLOOKUP(A14,'Ambiente de Control'!$B$24:$F$235,5,0))</f>
        <v>3</v>
      </c>
      <c r="L14" s="132">
        <f>+IF(ISBLANK(VLOOKUP(A14,'Ambiente de Control'!$B$24:$K$235,9,0)),"",VLOOKUP(A14,'Ambiente de Control'!$B$24:$K$235,9,0))</f>
        <v>3</v>
      </c>
      <c r="M14" s="132">
        <f t="shared" si="4"/>
        <v>1</v>
      </c>
      <c r="N14" s="132">
        <f t="shared" si="3"/>
        <v>1</v>
      </c>
      <c r="O14" s="132"/>
      <c r="P14" s="132"/>
    </row>
    <row r="15" spans="1:19" x14ac:dyDescent="0.2">
      <c r="A15" s="132" t="s">
        <v>285</v>
      </c>
      <c r="B15" s="132" t="str">
        <f t="shared" si="1"/>
        <v>4</v>
      </c>
      <c r="C15" s="132" t="str">
        <f>+MID(VLOOKUP(A15,'Ambiente de Control'!$B$21:$C$235,2,0),4,LEN(VLOOKUP(A15,'Ambiente de Control'!$B$21:$C$235,2,0))-4)</f>
        <v xml:space="preserve"> Evaluación de las actividades relacionadas con la permanencia del personal</v>
      </c>
      <c r="D15" s="132" t="s">
        <v>264</v>
      </c>
      <c r="E15" s="132" t="str">
        <f>+VLOOKUP(A15,'Ambiente de Control'!$B$21:$D$235,3,0)</f>
        <v>Dimension de Talento Humano
Politica Gestion Estrategica del Talento Humano
Dimension de Control Interno
Lineas de Defensa</v>
      </c>
      <c r="F15" s="132" t="str">
        <f>+VLOOKUP(A15,'Ambiente de Control'!$B$21:$K$235,10,0)</f>
        <v>Mantenimiento del control</v>
      </c>
      <c r="G15" s="132">
        <f>+VLOOKUP(A15,'Ambiente de Control'!$B$21:$O$235,13,0)</f>
        <v>60.789650000000002</v>
      </c>
      <c r="H15" s="134" t="e">
        <f t="shared" si="2"/>
        <v>#REF!</v>
      </c>
      <c r="I15" s="132" t="str">
        <f t="shared" si="0"/>
        <v>Cuando en el análisis de los requerimientos en los diferenes componentes del MECI se cuente con aspectos evaluados en nivel 1 (presente) y 1 (funcionando); 2 (presente) y 1 (funcionando).</v>
      </c>
      <c r="J15" s="132" t="s">
        <v>283</v>
      </c>
      <c r="K15" s="132">
        <f>+IF(ISBLANK(VLOOKUP(A15,'Ambiente de Control'!$B$24:$F$235,5,0)),"",VLOOKUP(A15,'Ambiente de Control'!$B$24:$F$235,5,0))</f>
        <v>3</v>
      </c>
      <c r="L15" s="132">
        <f>+IF(ISBLANK(VLOOKUP(A15,'Ambiente de Control'!$B$24:$K$235,9,0)),"",VLOOKUP(A15,'Ambiente de Control'!$B$24:$K$235,9,0))</f>
        <v>3</v>
      </c>
      <c r="M15" s="132">
        <f t="shared" si="4"/>
        <v>1</v>
      </c>
      <c r="N15" s="132">
        <f t="shared" si="3"/>
        <v>1</v>
      </c>
      <c r="O15" s="132"/>
      <c r="P15" s="132"/>
    </row>
    <row r="16" spans="1:19" x14ac:dyDescent="0.2">
      <c r="A16" s="132" t="s">
        <v>286</v>
      </c>
      <c r="B16" s="132" t="str">
        <f t="shared" si="1"/>
        <v>4</v>
      </c>
      <c r="C16" s="132" t="str">
        <f>+MID(VLOOKUP(A16,'Ambiente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132" t="s">
        <v>264</v>
      </c>
      <c r="E16" s="132" t="str">
        <f>+VLOOKUP(A16,'Ambiente de Control'!$B$21:$D$235,3,0)</f>
        <v>Dimension de Talento Humano
Politica Gestion Estrategica del Talento Humano
Dimension de Control Interno
Lineas de Defensa</v>
      </c>
      <c r="F16" s="132" t="str">
        <f>+VLOOKUP(A16,'Ambiente de Control'!$B$21:$K$235,10,0)</f>
        <v>Mantenimiento del control</v>
      </c>
      <c r="G16" s="132">
        <f>+VLOOKUP(A16,'Ambiente de Control'!$B$21:$O$235,13,0)</f>
        <v>60.889650000000003</v>
      </c>
      <c r="H16" s="134" t="e">
        <f t="shared" si="2"/>
        <v>#REF!</v>
      </c>
      <c r="I16" s="132" t="str">
        <f t="shared" si="0"/>
        <v>Cuando en el análisis de los requerimientos en los diferenes componentes del MECI se cuente con aspectos evaluados en nivel 1 (presente) y 1 (funcionando); 2 (presente) y 1 (funcionando).</v>
      </c>
      <c r="J16" s="132" t="s">
        <v>283</v>
      </c>
      <c r="K16" s="132">
        <f>+IF(ISBLANK(VLOOKUP(A16,'Ambiente de Control'!$B$24:$F$235,5,0)),"",VLOOKUP(A16,'Ambiente de Control'!$B$24:$F$235,5,0))</f>
        <v>3</v>
      </c>
      <c r="L16" s="132">
        <f>+IF(ISBLANK(VLOOKUP(A16,'Ambiente de Control'!$B$24:$K$235,9,0)),"",VLOOKUP(A16,'Ambiente de Control'!$B$24:$K$235,9,0))</f>
        <v>3</v>
      </c>
      <c r="M16" s="132">
        <f t="shared" si="4"/>
        <v>1</v>
      </c>
      <c r="N16" s="132">
        <f t="shared" si="3"/>
        <v>1</v>
      </c>
      <c r="O16" s="132"/>
      <c r="P16" s="132"/>
    </row>
    <row r="17" spans="1:16" x14ac:dyDescent="0.2">
      <c r="A17" s="132" t="s">
        <v>287</v>
      </c>
      <c r="B17" s="132" t="str">
        <f t="shared" si="1"/>
        <v>4</v>
      </c>
      <c r="C17" s="132" t="str">
        <f>+MID(VLOOKUP(A17,'Ambiente de Control'!$B$21:$C$235,2,0),4,LEN(VLOOKUP(A17,'Ambiente de Control'!$B$21:$C$235,2,0))-4)</f>
        <v xml:space="preserve"> Evaluación de las actividades relacionadas con el retiro del personal</v>
      </c>
      <c r="D17" s="132" t="s">
        <v>264</v>
      </c>
      <c r="E17" s="132" t="str">
        <f>+VLOOKUP(A17,'Ambiente de Control'!$B$21:$D$235,3,0)</f>
        <v>Dimension de Talento Humano
Politica Gestion Estrategica del Talento Humano
Dimension de Control Interno
Lineas de Defensa</v>
      </c>
      <c r="F17" s="132" t="str">
        <f>+VLOOKUP(A17,'Ambiente de Control'!$B$21:$K$235,10,0)</f>
        <v>Mantenimiento del control</v>
      </c>
      <c r="G17" s="132">
        <f>+VLOOKUP(A17,'Ambiente de Control'!$B$21:$O$235,13,0)</f>
        <v>60.989649999999997</v>
      </c>
      <c r="H17" s="134" t="e">
        <f t="shared" si="2"/>
        <v>#REF!</v>
      </c>
      <c r="I17" s="132" t="str">
        <f t="shared" si="0"/>
        <v>Cuando en el análisis de los requerimientos en los diferenes componentes del MECI se cuente con aspectos evaluados en nivel 1 (presente) y 1 (funcionando); 2 (presente) y 1 (funcionando).</v>
      </c>
      <c r="J17" s="132" t="s">
        <v>283</v>
      </c>
      <c r="K17" s="132">
        <f>+IF(ISBLANK(VLOOKUP(A17,'Ambiente de Control'!$B$24:$F$235,5,0)),"",VLOOKUP(A17,'Ambiente de Control'!$B$24:$F$235,5,0))</f>
        <v>3</v>
      </c>
      <c r="L17" s="132">
        <f>+IF(ISBLANK(VLOOKUP(A17,'Ambiente de Control'!$B$24:$K$235,9,0)),"",VLOOKUP(A17,'Ambiente de Control'!$B$24:$K$235,9,0))</f>
        <v>3</v>
      </c>
      <c r="M17" s="132">
        <f t="shared" si="4"/>
        <v>1</v>
      </c>
      <c r="N17" s="132">
        <f t="shared" si="3"/>
        <v>1</v>
      </c>
      <c r="O17" s="132"/>
      <c r="P17" s="132"/>
    </row>
    <row r="18" spans="1:16" x14ac:dyDescent="0.2">
      <c r="A18" s="132" t="s">
        <v>288</v>
      </c>
      <c r="B18" s="132" t="str">
        <f t="shared" si="1"/>
        <v>4</v>
      </c>
      <c r="C18" s="132" t="str">
        <f>+MID(VLOOKUP(A18,'Ambiente de Control'!$B$21:$C$235,2,0),4,LEN(VLOOKUP(A18,'Ambiente de Control'!$B$21:$C$235,2,0))-4)</f>
        <v xml:space="preserve"> Evaluar el impacto del Plan Institucional de Capacitación - PI</v>
      </c>
      <c r="D18" s="132" t="s">
        <v>264</v>
      </c>
      <c r="E18" s="132" t="str">
        <f>+VLOOKUP(A18,'Ambiente de Control'!$B$21:$D$235,3,0)</f>
        <v>Dimension de Talento Humano
Politica Gestion Estrategica del Talento Humano
Dimension de Control Interno
Lineas de Defensa</v>
      </c>
      <c r="F18" s="132" t="str">
        <f>+VLOOKUP(A18,'Ambiente de Control'!$B$21:$K$235,10,0)</f>
        <v>Mantenimiento del control</v>
      </c>
      <c r="G18" s="132">
        <f>+VLOOKUP(A18,'Ambiente de Control'!$B$21:$O$235,13,0)</f>
        <v>60.989652</v>
      </c>
      <c r="H18" s="134" t="e">
        <f t="shared" si="2"/>
        <v>#REF!</v>
      </c>
      <c r="I18" s="132" t="str">
        <f t="shared" si="0"/>
        <v>Cuando en el análisis de los requerimientos en los diferenes componentes del MECI se cuente con aspectos evaluados en nivel 1 (presente) y 1 (funcionando); 2 (presente) y 1 (funcionando).</v>
      </c>
      <c r="J18" s="132" t="s">
        <v>283</v>
      </c>
      <c r="K18" s="132">
        <f>+IF(ISBLANK(VLOOKUP(A18,'Ambiente de Control'!$B$24:$F$235,5,0)),"",VLOOKUP(A18,'Ambiente de Control'!$B$24:$F$235,5,0))</f>
        <v>3</v>
      </c>
      <c r="L18" s="132">
        <f>+IF(ISBLANK(VLOOKUP(A18,'Ambiente de Control'!$B$24:$K$235,9,0)),"",VLOOKUP(A18,'Ambiente de Control'!$B$24:$K$235,9,0))</f>
        <v>3</v>
      </c>
      <c r="M18" s="132">
        <f t="shared" si="4"/>
        <v>1</v>
      </c>
      <c r="N18" s="132">
        <f t="shared" si="3"/>
        <v>1</v>
      </c>
      <c r="O18" s="132"/>
      <c r="P18" s="132"/>
    </row>
    <row r="19" spans="1:16" x14ac:dyDescent="0.2">
      <c r="A19" s="132" t="s">
        <v>289</v>
      </c>
      <c r="B19" s="132" t="str">
        <f t="shared" si="1"/>
        <v>4</v>
      </c>
      <c r="C19" s="132" t="str">
        <f>+MID(VLOOKUP(A19,'Ambiente de Control'!$B$21:$C$235,2,0),4,LEN(VLOOKUP(A19,'Ambiente de Control'!$B$21:$C$235,2,0))-4)</f>
        <v xml:space="preserve"> Evaluación frente a los productos y servicios en los cuales participan los contratistas de apoyo</v>
      </c>
      <c r="D19" s="132" t="s">
        <v>264</v>
      </c>
      <c r="E19" s="132" t="str">
        <f>+VLOOKUP(A19,'Ambiente de Control'!$B$21:$D$235,3,0)</f>
        <v>Dimension de Talento Humano
Politica Gestion Estrategica del Talento Humano
Dimension de Control Interno
Lineas de Defensa</v>
      </c>
      <c r="F19" s="132" t="str">
        <f>+VLOOKUP(A19,'Ambiente de Control'!$B$21:$K$235,10,0)</f>
        <v>Mantenimiento del control</v>
      </c>
      <c r="G19" s="132">
        <f>+VLOOKUP(A19,'Ambiente de Control'!$B$21:$O$235,13,0)</f>
        <v>61.896230000000003</v>
      </c>
      <c r="H19" s="134" t="e">
        <f>+_xlfn.RANK.EQ(G19,$G$2:$G$82,1)</f>
        <v>#REF!</v>
      </c>
      <c r="I19" s="132" t="str">
        <f t="shared" si="0"/>
        <v>Cuando en el análisis de los requerimientos en los diferenes componentes del MECI se cuente con aspectos evaluados en nivel 1 (presente) y 1 (funcionando); 2 (presente) y 1 (funcionando).</v>
      </c>
      <c r="J19" s="132" t="s">
        <v>283</v>
      </c>
      <c r="K19" s="132">
        <f>+IF(ISBLANK(VLOOKUP(A19,'Ambiente de Control'!$B$24:$F$235,5,0)),"",VLOOKUP(A19,'Ambiente de Control'!$B$24:$F$235,5,0))</f>
        <v>3</v>
      </c>
      <c r="L19" s="132">
        <f>+IF(ISBLANK(VLOOKUP(A19,'Ambiente de Control'!$B$24:$K$235,9,0)),"",VLOOKUP(A19,'Ambiente de Control'!$B$24:$K$235,9,0))</f>
        <v>3</v>
      </c>
      <c r="M19" s="132">
        <f t="shared" si="4"/>
        <v>1</v>
      </c>
      <c r="N19" s="132">
        <f>+AVERAGEIF($D$2:$D$82,D19,$M$2:$M$82)</f>
        <v>1</v>
      </c>
      <c r="O19" s="132"/>
      <c r="P19" s="132"/>
    </row>
    <row r="20" spans="1:16" x14ac:dyDescent="0.2">
      <c r="A20" s="132" t="s">
        <v>290</v>
      </c>
      <c r="B20" s="132" t="str">
        <f t="shared" si="1"/>
        <v>5</v>
      </c>
      <c r="C20" s="132" t="str">
        <f>+MID(VLOOKUP(A20,'Ambiente de Control'!$B$21:$C$235,2,0),4,LEN(VLOOKUP(A20,'Ambiente de Control'!$B$21:$C$235,2,0))-4)</f>
        <v xml:space="preserve"> Acorde con la estructura del Esquema de Líneas de Defensa se han definido estándares de reporte, periodicidad y responsables frente a diferentes temas críticos de la entidad</v>
      </c>
      <c r="D20" s="132" t="s">
        <v>264</v>
      </c>
      <c r="E20" s="132" t="str">
        <f>+VLOOKUP(A20,'Ambiente de Control'!$B$21:$D$235,3,0)</f>
        <v>Dimension de Informaciòn y Comunicaciòn
Dimensiòn de Control Interno
Lineas de Defensa</v>
      </c>
      <c r="F20" s="132" t="str">
        <f>+VLOOKUP(A20,'Ambiente de Control'!$B$21:$K$235,10,0)</f>
        <v>Mantenimiento del control</v>
      </c>
      <c r="G20" s="132">
        <f>+VLOOKUP(A20,'Ambiente de Control'!$B$21:$O$235,13,0)</f>
        <v>61.189599999999999</v>
      </c>
      <c r="H20" s="134" t="e">
        <f t="shared" si="2"/>
        <v>#REF!</v>
      </c>
      <c r="I20" s="132" t="str">
        <f t="shared" si="0"/>
        <v>Cuando en el análisis de los requerimientos en los diferenes componentes del MECI se cuente con aspectos evaluados en nivel 1 (presente) y 1 (funcionando); 2 (presente) y 1 (funcionando).</v>
      </c>
      <c r="J20" s="132" t="s">
        <v>291</v>
      </c>
      <c r="K20" s="132">
        <f>+IF(ISBLANK(VLOOKUP(A20,'Ambiente de Control'!$B$24:$F$235,5,0)),"",VLOOKUP(A20,'Ambiente de Control'!$B$24:$F$235,5,0))</f>
        <v>3</v>
      </c>
      <c r="L20" s="132">
        <f>+IF(ISBLANK(VLOOKUP(A20,'Ambiente de Control'!$B$24:$K$235,9,0)),"",VLOOKUP(A20,'Ambiente de Control'!$B$24:$K$235,9,0))</f>
        <v>3</v>
      </c>
      <c r="M20" s="132">
        <f t="shared" si="4"/>
        <v>1</v>
      </c>
      <c r="N20" s="132">
        <f t="shared" si="3"/>
        <v>1</v>
      </c>
      <c r="O20" s="132"/>
      <c r="P20" s="132"/>
    </row>
    <row r="21" spans="1:16" x14ac:dyDescent="0.2">
      <c r="A21" s="132" t="s">
        <v>292</v>
      </c>
      <c r="B21" s="132" t="str">
        <f t="shared" si="1"/>
        <v>5</v>
      </c>
      <c r="C21" s="132" t="str">
        <f>+MID(VLOOKUP(A21,'Ambiente de Control'!$B$21:$C$235,2,0),4,LEN(VLOOKUP(A21,'Ambiente de Control'!$B$21:$C$235,2,0))-4)</f>
        <v xml:space="preserve"> La Alta Dirección analiza la información asociada con la generación de reportes financieros</v>
      </c>
      <c r="D21" s="132" t="s">
        <v>264</v>
      </c>
      <c r="E21" s="132" t="str">
        <f>+VLOOKUP(A21,'Ambiente de Control'!$B$21:$D$235,3,0)</f>
        <v xml:space="preserve">
Dimensiòn de Control Interno
Linea de Estrategica</v>
      </c>
      <c r="F21" s="132" t="str">
        <f>+VLOOKUP(A21,'Ambiente de Control'!$B$21:$K$235,10,0)</f>
        <v>Mantenimiento del control</v>
      </c>
      <c r="G21" s="132">
        <f>+VLOOKUP(A21,'Ambiente de Control'!$B$21:$O$235,13,0)</f>
        <v>61.289650000000002</v>
      </c>
      <c r="H21" s="134" t="e">
        <f t="shared" si="2"/>
        <v>#REF!</v>
      </c>
      <c r="I21" s="132" t="str">
        <f t="shared" si="0"/>
        <v>Cuando en el análisis de los requerimientos en los diferenes componentes del MECI se cuente con aspectos evaluados en nivel 1 (presente) y 1 (funcionando); 2 (presente) y 1 (funcionando).</v>
      </c>
      <c r="J21" s="132" t="s">
        <v>291</v>
      </c>
      <c r="K21" s="132">
        <f>+IF(ISBLANK(VLOOKUP(A21,'Ambiente de Control'!$B$24:$F$235,5,0)),"",VLOOKUP(A21,'Ambiente de Control'!$B$24:$F$235,5,0))</f>
        <v>3</v>
      </c>
      <c r="L21" s="132">
        <f>+IF(ISBLANK(VLOOKUP(A21,'Ambiente de Control'!$B$24:$K$235,9,0)),"",VLOOKUP(A21,'Ambiente de Control'!$B$24:$K$235,9,0))</f>
        <v>3</v>
      </c>
      <c r="M21" s="132">
        <f t="shared" si="4"/>
        <v>1</v>
      </c>
      <c r="N21" s="132">
        <f t="shared" si="3"/>
        <v>1</v>
      </c>
      <c r="O21" s="132"/>
      <c r="P21" s="132"/>
    </row>
    <row r="22" spans="1:16" x14ac:dyDescent="0.2">
      <c r="A22" s="132" t="s">
        <v>293</v>
      </c>
      <c r="B22" s="132" t="str">
        <f t="shared" si="1"/>
        <v>5</v>
      </c>
      <c r="C22" s="132" t="str">
        <f>+MID(VLOOKUP(A22,'Ambiente de Control'!$B$21:$C$235,2,0),4,LEN(VLOOKUP(A22,'Ambiente de Control'!$B$21:$C$235,2,0))-4)</f>
        <v xml:space="preserve"> Teniendo en cuenta la información suministrada por la 2a y 3a línea de defensa se toman decisiones a tiempo para garantizar el cumplimiento de las metas y objetivos</v>
      </c>
      <c r="D22" s="132" t="s">
        <v>264</v>
      </c>
      <c r="E22" s="132" t="str">
        <f>+VLOOKUP(A22,'Ambiente de Control'!$B$21:$D$235,3,0)</f>
        <v>Dimensiòn de Control Interno
Lineas de Defensa</v>
      </c>
      <c r="F22" s="132" t="str">
        <f>+VLOOKUP(A22,'Ambiente de Control'!$B$21:$K$235,10,0)</f>
        <v>Mantenimiento del control</v>
      </c>
      <c r="G22" s="132">
        <f>+VLOOKUP(A22,'Ambiente de Control'!$B$21:$O$235,13,0)</f>
        <v>61.389629999999997</v>
      </c>
      <c r="H22" s="134" t="e">
        <f t="shared" si="2"/>
        <v>#REF!</v>
      </c>
      <c r="I22" s="132" t="str">
        <f t="shared" si="0"/>
        <v>Cuando en el análisis de los requerimientos en los diferenes componentes del MECI se cuente con aspectos evaluados en nivel 1 (presente) y 1 (funcionando); 2 (presente) y 1 (funcionando).</v>
      </c>
      <c r="J22" s="132" t="s">
        <v>291</v>
      </c>
      <c r="K22" s="132">
        <f>+IF(ISBLANK(VLOOKUP(A22,'Ambiente de Control'!$B$24:$F$235,5,0)),"",VLOOKUP(A22,'Ambiente de Control'!$B$24:$F$235,5,0))</f>
        <v>3</v>
      </c>
      <c r="L22" s="132">
        <f>+IF(ISBLANK(VLOOKUP(A22,'Ambiente de Control'!$B$24:$K$235,9,0)),"",VLOOKUP(A22,'Ambiente de Control'!$B$24:$K$235,9,0))</f>
        <v>3</v>
      </c>
      <c r="M22" s="132">
        <f t="shared" si="4"/>
        <v>1</v>
      </c>
      <c r="N22" s="132">
        <f t="shared" si="3"/>
        <v>1</v>
      </c>
      <c r="O22" s="132"/>
      <c r="P22" s="132"/>
    </row>
    <row r="23" spans="1:16" x14ac:dyDescent="0.2">
      <c r="A23" s="132" t="s">
        <v>294</v>
      </c>
      <c r="B23" s="132" t="str">
        <f t="shared" si="1"/>
        <v>5</v>
      </c>
      <c r="C23" s="132" t="str">
        <f>+MID(VLOOKUP(A23,'Ambiente de Control'!$B$21:$C$235,2,0),4,LEN(VLOOKUP(A23,'Ambiente de Control'!$B$21:$C$235,2,0))-4)</f>
        <v xml:space="preserve"> Se evalúa la estructura de control a partir de los cambios en procesos, procedimientos, u otras herramientas, a fin de garantizar su adecuada formulación y afectación frente a la gestión del riesgo</v>
      </c>
      <c r="D23" s="132" t="s">
        <v>264</v>
      </c>
      <c r="E23" s="132" t="str">
        <f>+VLOOKUP(A23,'Ambiente de Control'!$B$21:$D$235,3,0)</f>
        <v>Dimension de Gestion con Valores para Resultado
Politica de Fortalecimiento Organizacional y Simplificaciòn de Procesos
Dimension Control Interno
Lineas de Defensa</v>
      </c>
      <c r="F23" s="132" t="str">
        <f>+VLOOKUP(A23,'Ambiente de Control'!$B$21:$K$235,10,0)</f>
        <v>Mantenimiento del control</v>
      </c>
      <c r="G23" s="132">
        <f>+VLOOKUP(A23,'Ambiente de Control'!$B$21:$O$235,13,0)</f>
        <v>61.489629999999998</v>
      </c>
      <c r="H23" s="134" t="e">
        <f t="shared" si="2"/>
        <v>#REF!</v>
      </c>
      <c r="I23" s="132" t="str">
        <f t="shared" si="0"/>
        <v>Cuando en el análisis de los requerimientos en los diferenes componentes del MECI se cuente con aspectos evaluados en nivel 1 (presente) y 1 (funcionando); 2 (presente) y 1 (funcionando).</v>
      </c>
      <c r="J23" s="132" t="s">
        <v>291</v>
      </c>
      <c r="K23" s="132">
        <f>+IF(ISBLANK(VLOOKUP(A23,'Ambiente de Control'!$B$24:$F$235,5,0)),"",VLOOKUP(A23,'Ambiente de Control'!$B$24:$F$235,5,0))</f>
        <v>3</v>
      </c>
      <c r="L23" s="132">
        <f>+IF(ISBLANK(VLOOKUP(A23,'Ambiente de Control'!$B$24:$K$235,9,0)),"",VLOOKUP(A23,'Ambiente de Control'!$B$24:$K$235,9,0))</f>
        <v>3</v>
      </c>
      <c r="M23" s="132">
        <f t="shared" si="4"/>
        <v>1</v>
      </c>
      <c r="N23" s="132">
        <f t="shared" si="3"/>
        <v>1</v>
      </c>
      <c r="O23" s="132"/>
      <c r="P23" s="132"/>
    </row>
    <row r="24" spans="1:16" x14ac:dyDescent="0.2">
      <c r="A24" s="132" t="s">
        <v>295</v>
      </c>
      <c r="B24" s="132" t="str">
        <f t="shared" si="1"/>
        <v>5</v>
      </c>
      <c r="C24" s="132" t="str">
        <f>+MID(VLOOKUP(A24,'Ambiente de Control'!$B$21:$C$235,2,0),4,LEN(VLOOKUP(A24,'Ambiente de Control'!$B$21:$C$235,2,0))-4)</f>
        <v xml:space="preserve"> La entidad aprueba y hace seguimiento al Plan Anual de Auditoría presentado y ejecutado por parte de la Oficina de Control Interno</v>
      </c>
      <c r="D24" s="132" t="s">
        <v>264</v>
      </c>
      <c r="E24" s="132" t="str">
        <f>+VLOOKUP(A24,'Ambiente de Control'!$B$21:$D$235,3,0)</f>
        <v>Dimension Control Interno
Linea Estrategica</v>
      </c>
      <c r="F24" s="132" t="str">
        <f>+VLOOKUP(A24,'Ambiente de Control'!$B$21:$K$235,10,0)</f>
        <v>Mantenimiento del control</v>
      </c>
      <c r="G24" s="132">
        <f>+VLOOKUP(A24,'Ambiente de Control'!$B$21:$O$235,13,0)</f>
        <v>61.589649999999999</v>
      </c>
      <c r="H24" s="134" t="e">
        <f t="shared" si="2"/>
        <v>#REF!</v>
      </c>
      <c r="I24" s="132" t="str">
        <f t="shared" si="0"/>
        <v>Cuando en el análisis de los requerimientos en los diferenes componentes del MECI se cuente con aspectos evaluados en nivel 1 (presente) y 1 (funcionando); 2 (presente) y 1 (funcionando).</v>
      </c>
      <c r="J24" s="132" t="s">
        <v>291</v>
      </c>
      <c r="K24" s="132">
        <f>+IF(ISBLANK(VLOOKUP(A24,'Ambiente de Control'!$B$24:$F$235,5,0)),"",VLOOKUP(A24,'Ambiente de Control'!$B$24:$F$235,5,0))</f>
        <v>3</v>
      </c>
      <c r="L24" s="132">
        <f>+IF(ISBLANK(VLOOKUP(A24,'Ambiente de Control'!$B$24:$K$235,9,0)),"",VLOOKUP(A24,'Ambiente de Control'!$B$24:$K$235,9,0))</f>
        <v>3</v>
      </c>
      <c r="M24" s="132">
        <f t="shared" si="4"/>
        <v>1</v>
      </c>
      <c r="N24" s="132">
        <f t="shared" si="3"/>
        <v>1</v>
      </c>
      <c r="O24" s="132"/>
      <c r="P24" s="132"/>
    </row>
    <row r="25" spans="1:16" x14ac:dyDescent="0.2">
      <c r="A25" s="132" t="s">
        <v>296</v>
      </c>
      <c r="B25" s="132" t="str">
        <f t="shared" si="1"/>
        <v>5</v>
      </c>
      <c r="C25" s="132" t="str">
        <f>+MID(VLOOKUP(A25,'Ambiente de Control'!$B$21:$C$235,2,0),4,LEN(VLOOKUP(A25,'Ambiente de Control'!$B$21:$C$235,2,0))-4)</f>
        <v xml:space="preserve"> La entidad analiza los informes presentados por la Oficina de Control Interno y evalúa su impacto en relación con la mejora institucional</v>
      </c>
      <c r="D25" s="132" t="s">
        <v>264</v>
      </c>
      <c r="E25" s="132" t="str">
        <f>+VLOOKUP(A25,'Ambiente de Control'!$B$21:$D$235,3,0)</f>
        <v>Dimension Control Interno
Linea Estrategica</v>
      </c>
      <c r="F25" s="132" t="str">
        <f>+VLOOKUP(A25,'Ambiente de Control'!$B$21:$K$235,10,0)</f>
        <v>Mantenimiento del control</v>
      </c>
      <c r="G25" s="132">
        <f>+VLOOKUP(A25,'Ambiente de Control'!$B$21:$O$235,13,0)</f>
        <v>61.689653</v>
      </c>
      <c r="H25" s="134" t="e">
        <f t="shared" si="2"/>
        <v>#REF!</v>
      </c>
      <c r="I25" s="132" t="str">
        <f t="shared" si="0"/>
        <v>Cuando en el análisis de los requerimientos en los diferenes componentes del MECI se cuente con aspectos evaluados en nivel 1 (presente) y 1 (funcionando); 2 (presente) y 1 (funcionando).</v>
      </c>
      <c r="J25" s="132" t="s">
        <v>291</v>
      </c>
      <c r="K25" s="132">
        <f>+IF(ISBLANK(VLOOKUP(A25,'Ambiente de Control'!$B$24:$F$235,5,0)),"",VLOOKUP(A25,'Ambiente de Control'!$B$24:$F$235,5,0))</f>
        <v>3</v>
      </c>
      <c r="L25" s="132">
        <f>+IF(ISBLANK(VLOOKUP(A25,'Ambiente de Control'!$B$24:$K$235,9,0)),"",VLOOKUP(A25,'Ambiente de Control'!$B$24:$K$235,9,0))</f>
        <v>3</v>
      </c>
      <c r="M25" s="132">
        <f t="shared" si="4"/>
        <v>1</v>
      </c>
      <c r="N25" s="132">
        <f t="shared" si="3"/>
        <v>1</v>
      </c>
      <c r="O25" s="132"/>
      <c r="P25" s="132"/>
    </row>
    <row r="26" spans="1:16" x14ac:dyDescent="0.2">
      <c r="A26" s="132" t="s">
        <v>297</v>
      </c>
      <c r="B26" s="132" t="str">
        <f t="shared" si="1"/>
        <v>6</v>
      </c>
      <c r="C26" s="132" t="str">
        <f>+MID(VLOOKUP(A26,'Evaluación de riesgos'!$B$13:$C$160,2,0),4,LEN(VLOOKUP(A26,'Evaluación de riesgos'!$B$13:$C$160,2,0))-4)</f>
        <v xml:space="preserve">  La Entidad cuenta con mecanismos para vincular o relacionar el plan estratégico con los objetivos estratégicos y estos a su vez con los objetivos operativos</v>
      </c>
      <c r="D26" s="132" t="s">
        <v>250</v>
      </c>
      <c r="E26" s="132" t="str">
        <f>+VLOOKUP(A26,'Evaluación de riesgos'!$B$13:$K$160,3,0)</f>
        <v>Dimension de Direccionamiento Estratetegico y Planeacion.
Politica de Planeacion Institucional</v>
      </c>
      <c r="F26" s="132" t="str">
        <f>+VLOOKUP(A26,'Evaluación de riesgos'!$B$13:$K$160,10,0)</f>
        <v>Deficiencia de control mayor (diseño y ejecución)</v>
      </c>
      <c r="G26" s="132">
        <f>+VLOOKUP(A26,'Evaluación de riesgos'!$B$13:$O$160,13,0)</f>
        <v>81.789600000000007</v>
      </c>
      <c r="H26" s="134" t="e">
        <f t="shared" si="2"/>
        <v>#REF!</v>
      </c>
      <c r="I26" s="132" t="str">
        <f t="shared" si="0"/>
        <v>Cuando en el análisis de los requerimientos en los diferenes componentes del MECI se cuente con aspectos evaluados en nivel 2 (presente) y 2 (funcionando); 3 (presente) y 1 (funcionando); 3 (presente) y 2 (funcionando).</v>
      </c>
      <c r="J26" s="132" t="s">
        <v>298</v>
      </c>
      <c r="K26" s="132">
        <f>+IF(ISBLANK(VLOOKUP(A26,'Evaluación de riesgos'!$B$16:$F$160,5,0)),"",VLOOKUP(A26,'Evaluación de riesgos'!$B$16:$F$160,5,0))</f>
        <v>1</v>
      </c>
      <c r="L26" s="132">
        <f>+IF(ISBLANK(VLOOKUP(A26,'Evaluación de riesgos'!$B$16:$J$160,9,9)),"",VLOOKUP(A26,'Evaluación de riesgos'!$B$16:$J$160,9,9))</f>
        <v>3</v>
      </c>
      <c r="M26" s="132">
        <f t="shared" si="4"/>
        <v>0.25</v>
      </c>
      <c r="N26" s="132">
        <f t="shared" si="3"/>
        <v>0.73529411764705888</v>
      </c>
      <c r="O26" s="132"/>
      <c r="P26" s="132"/>
    </row>
    <row r="27" spans="1:16" x14ac:dyDescent="0.2">
      <c r="A27" s="132" t="s">
        <v>299</v>
      </c>
      <c r="B27" s="132" t="str">
        <f t="shared" si="1"/>
        <v>6</v>
      </c>
      <c r="C27" s="132" t="str">
        <f>+MID(VLOOKUP(A27,'Evaluación de riesgos'!$B$13:$C$160,2,0),4,LEN(VLOOKUP(A27,'Evaluación de riesgos'!$B$13:$C$160,2,0))-4)</f>
        <v xml:space="preserve"> Los objetivos de los procesos, programas o proyectos (según aplique) que están definidos, son específicos, medibles, alcanzables, relevantes, delimitados en el tiempo</v>
      </c>
      <c r="D27" s="132" t="s">
        <v>250</v>
      </c>
      <c r="E27" s="132" t="str">
        <f>+VLOOKUP(A27,'Evaluación de riesgos'!$B$13:$K$160,3,0)</f>
        <v>Dimension de Gestion con Valores para Resultado
Politica de Fortalecimiento Organizacional y Simplificaciòn de Procesos</v>
      </c>
      <c r="F27" s="132" t="str">
        <f>+VLOOKUP(A27,'Evaluación de riesgos'!$B$13:$K$160,10,0)</f>
        <v>Mantenimiento del control</v>
      </c>
      <c r="G27" s="132">
        <f>+VLOOKUP(A27,'Evaluación de riesgos'!$B$13:$O$160,13,0)</f>
        <v>141.8896</v>
      </c>
      <c r="H27" s="134" t="e">
        <f t="shared" si="2"/>
        <v>#REF!</v>
      </c>
      <c r="I27" s="132" t="str">
        <f t="shared" si="0"/>
        <v>Cuando en el análisis de los requerimientos en los diferenes componentes del MECI se cuente con aspectos evaluados en nivel 1 (presente) y 1 (funcionando); 2 (presente) y 1 (funcionando).</v>
      </c>
      <c r="J27" s="132" t="s">
        <v>298</v>
      </c>
      <c r="K27" s="132">
        <f>+IF(ISBLANK(VLOOKUP(A27,'Evaluación de riesgos'!$B$16:$F$160,5,0)),"",VLOOKUP(A27,'Evaluación de riesgos'!$B$16:$F$160,5,0))</f>
        <v>3</v>
      </c>
      <c r="L27" s="132">
        <f>+IF(ISBLANK(VLOOKUP(A27,'Evaluación de riesgos'!$B$16:$J$160,9,9)),"",VLOOKUP(A27,'Evaluación de riesgos'!$B$16:$J$160,9,9))</f>
        <v>3</v>
      </c>
      <c r="M27" s="132">
        <f t="shared" si="4"/>
        <v>1</v>
      </c>
      <c r="N27" s="132">
        <f t="shared" si="3"/>
        <v>0.73529411764705888</v>
      </c>
      <c r="O27" s="132"/>
      <c r="P27" s="132"/>
    </row>
    <row r="28" spans="1:16" x14ac:dyDescent="0.2">
      <c r="A28" s="132" t="s">
        <v>300</v>
      </c>
      <c r="B28" s="132" t="str">
        <f t="shared" si="1"/>
        <v>6</v>
      </c>
      <c r="C28" s="132" t="str">
        <f>+MID(VLOOKUP(A28,'Evaluación de riesgos'!$B$13:$C$160,2,0),4,LEN(VLOOKUP(A28,'Evaluación de riesgos'!$B$13:$C$160,2,0))-4)</f>
        <v xml:space="preserve"> La Alta Dirección evalúa periódicamente los objetivos establecidos para asegurar que estos continúan siendo consistentes y apropiados para la Entidad</v>
      </c>
      <c r="D28" s="132" t="s">
        <v>250</v>
      </c>
      <c r="E28" s="132" t="str">
        <f>+VLOOKUP(A28,'Evaluación de riesgos'!$B$13:$K$160,3,0)</f>
        <v>Dimension de Direccionamiento Estratetegico y Planeacion.
Politica de Planeacion Institucional
Dimension Control Interno
Linea Estrategica</v>
      </c>
      <c r="F28" s="132" t="str">
        <f>+VLOOKUP(A28,'Evaluación de riesgos'!$B$13:$K$160,10,0)</f>
        <v>Deficiencia de control mayor (diseño y ejecución)</v>
      </c>
      <c r="G28" s="132">
        <f>+VLOOKUP(A28,'Evaluación de riesgos'!$B$13:$O$160,13,0)</f>
        <v>81.975399999999993</v>
      </c>
      <c r="H28" s="134" t="e">
        <f t="shared" si="2"/>
        <v>#REF!</v>
      </c>
      <c r="I28" s="132" t="str">
        <f t="shared" si="0"/>
        <v>Cuando en el análisis de los requerimientos en los diferenes componentes del MECI se cuente con aspectos evaluados en nivel 2 (presente) y 2 (funcionando); 3 (presente) y 1 (funcionando); 3 (presente) y 2 (funcionando).</v>
      </c>
      <c r="J28" s="132" t="s">
        <v>298</v>
      </c>
      <c r="K28" s="132">
        <f>+IF(ISBLANK(VLOOKUP(A28,'Evaluación de riesgos'!$B$16:$F$160,5,0)),"",VLOOKUP(A28,'Evaluación de riesgos'!$B$16:$F$160,5,0))</f>
        <v>1</v>
      </c>
      <c r="L28" s="132">
        <f>+IF(ISBLANK(VLOOKUP(A28,'Evaluación de riesgos'!$B$16:$J$160,9,9)),"",VLOOKUP(A28,'Evaluación de riesgos'!$B$16:$J$160,9,9))</f>
        <v>3</v>
      </c>
      <c r="M28" s="132">
        <f t="shared" si="4"/>
        <v>0.25</v>
      </c>
      <c r="N28" s="132">
        <f t="shared" si="3"/>
        <v>0.73529411764705888</v>
      </c>
      <c r="O28" s="132"/>
      <c r="P28" s="132"/>
    </row>
    <row r="29" spans="1:16" x14ac:dyDescent="0.2">
      <c r="A29" s="132" t="s">
        <v>301</v>
      </c>
      <c r="B29" s="132" t="str">
        <f t="shared" si="1"/>
        <v>7</v>
      </c>
      <c r="C29" s="132" t="str">
        <f>+MID(VLOOKUP(A29,'Evaluación de riesgos'!$B$13:$C$160,2,0),4,LEN(VLOOKUP(A29,'Evaluación de riesgos'!$B$13:$C$160,2,0))-4)</f>
        <v xml:space="preserve"> Teniendo en cuenta la estructura de la política de Administración del Riesgo, su alcance define lineamientos para toda la entidad, incluyendo regionales, áreas tercerizadas u otras instancias que afectan la prestación del servicio</v>
      </c>
      <c r="D29" s="132" t="s">
        <v>250</v>
      </c>
      <c r="E29" s="132" t="str">
        <f>+VLOOKUP(A29,'Evaluación de riesgos'!$B$13:$K$160,3,0)</f>
        <v>Dimension de Direccionamiento Estratetegico y Planeacion.
Politica de Planeacion Institucional</v>
      </c>
      <c r="F29" s="132" t="str">
        <f>+VLOOKUP(A29,'Evaluación de riesgos'!$B$13:$K$160,10,0)</f>
        <v>Deficiencia de control mayor (diseño y ejecución)</v>
      </c>
      <c r="G29" s="132">
        <f>+VLOOKUP(A29,'Evaluación de riesgos'!$B$13:$O$160,13,0)</f>
        <v>82.089600000000004</v>
      </c>
      <c r="H29" s="134" t="e">
        <f t="shared" si="2"/>
        <v>#REF!</v>
      </c>
      <c r="I29" s="132" t="str">
        <f t="shared" si="0"/>
        <v>Cuando en el análisis de los requerimientos en los diferenes componentes del MECI se cuente con aspectos evaluados en nivel 2 (presente) y 2 (funcionando); 3 (presente) y 1 (funcionando); 3 (presente) y 2 (funcionando).</v>
      </c>
      <c r="J29" s="132" t="s">
        <v>302</v>
      </c>
      <c r="K29" s="132">
        <f>+IF(ISBLANK(VLOOKUP(A29,'Evaluación de riesgos'!$B$16:$F$160,5,0)),"",VLOOKUP(A29,'Evaluación de riesgos'!$B$16:$F$160,5,0))</f>
        <v>1</v>
      </c>
      <c r="L29" s="132">
        <f>+IF(ISBLANK(VLOOKUP(A29,'Evaluación de riesgos'!$B$16:$J$160,9,9)),"",VLOOKUP(A29,'Evaluación de riesgos'!$B$16:$J$160,9,9))</f>
        <v>3</v>
      </c>
      <c r="M29" s="132">
        <f t="shared" si="4"/>
        <v>0.25</v>
      </c>
      <c r="N29" s="132">
        <f t="shared" si="3"/>
        <v>0.73529411764705888</v>
      </c>
      <c r="O29" s="132"/>
      <c r="P29" s="132"/>
    </row>
    <row r="30" spans="1:16" x14ac:dyDescent="0.2">
      <c r="A30" s="132" t="s">
        <v>303</v>
      </c>
      <c r="B30" s="132" t="str">
        <f t="shared" si="1"/>
        <v>7</v>
      </c>
      <c r="C30" s="132" t="str">
        <f>+MID(VLOOKUP(A30,'Evaluación de riesgos'!$B$13:$C$160,2,0),4,LEN(VLOOKUP(A30,'Evaluación de riesgos'!$B$13:$C$160,2,0))-4)</f>
        <v xml:space="preserve"> La Oficina de Planeación, Gerencia de Riesgos (donde existan), como 2a línea de defensa, consolidan información clave frente a la gestión del riesgo</v>
      </c>
      <c r="D30" s="132" t="s">
        <v>250</v>
      </c>
      <c r="E30" s="132" t="str">
        <f>+VLOOKUP(A30,'Evaluación de riesgos'!$B$13:$K$160,3,0)</f>
        <v>Dimension Control Interno 
Lineas de Defensa</v>
      </c>
      <c r="F30" s="132" t="str">
        <f>+VLOOKUP(A30,'Evaluación de riesgos'!$B$13:$K$160,10,0)</f>
        <v>Deficiencia de control mayor (diseño y ejecución)</v>
      </c>
      <c r="G30" s="132">
        <f>+VLOOKUP(A30,'Evaluación de riesgos'!$B$13:$O$160,13,0)</f>
        <v>82.145600000000002</v>
      </c>
      <c r="H30" s="134" t="e">
        <f t="shared" si="2"/>
        <v>#REF!</v>
      </c>
      <c r="I30" s="132" t="str">
        <f t="shared" si="0"/>
        <v>Cuando en el análisis de los requerimientos en los diferenes componentes del MECI se cuente con aspectos evaluados en nivel 2 (presente) y 2 (funcionando); 3 (presente) y 1 (funcionando); 3 (presente) y 2 (funcionando).</v>
      </c>
      <c r="J30" s="132" t="s">
        <v>302</v>
      </c>
      <c r="K30" s="132">
        <f>+IF(ISBLANK(VLOOKUP(A30,'Evaluación de riesgos'!$B$16:$F$160,5,0)),"",VLOOKUP(A30,'Evaluación de riesgos'!$B$16:$F$160,5,0))</f>
        <v>1</v>
      </c>
      <c r="L30" s="132">
        <f>+IF(ISBLANK(VLOOKUP(A30,'Evaluación de riesgos'!$B$16:$J$160,9,9)),"",VLOOKUP(A30,'Evaluación de riesgos'!$B$16:$J$160,9,9))</f>
        <v>3</v>
      </c>
      <c r="M30" s="132">
        <f t="shared" si="4"/>
        <v>0.25</v>
      </c>
      <c r="N30" s="132">
        <f t="shared" si="3"/>
        <v>0.73529411764705888</v>
      </c>
      <c r="O30" s="132"/>
      <c r="P30" s="132"/>
    </row>
    <row r="31" spans="1:16" x14ac:dyDescent="0.2">
      <c r="A31" s="132" t="s">
        <v>304</v>
      </c>
      <c r="B31" s="132" t="str">
        <f t="shared" si="1"/>
        <v>7</v>
      </c>
      <c r="C31" s="132" t="str">
        <f>+MID(VLOOKUP(A31,'Evaluación de riesgos'!$B$13:$C$160,2,0),4,LEN(VLOOKUP(A31,'Evaluación de riesgos'!$B$13:$C$160,2,0))-4)</f>
        <v xml:space="preserve"> A partir de la información consolidada y reportada por la 2a línea de defensa (7.2), la Alta Dirección analiza sus resultados y en especial considera si se han presentado materializaciones de riesgo</v>
      </c>
      <c r="D31" s="132" t="s">
        <v>250</v>
      </c>
      <c r="E31" s="132" t="str">
        <f>+VLOOKUP(A31,'Evaluación de riesgos'!$B$13:$K$160,3,0)</f>
        <v>Dimension Control Interno 
Lineas de Defensa</v>
      </c>
      <c r="F31" s="132" t="str">
        <f>+VLOOKUP(A31,'Evaluación de riesgos'!$B$13:$K$160,10,0)</f>
        <v>Deficiencia de control mayor (diseño y ejecución)</v>
      </c>
      <c r="G31" s="132">
        <f>+VLOOKUP(A31,'Evaluación de riesgos'!$B$13:$O$160,13,0)</f>
        <v>82.236500000000007</v>
      </c>
      <c r="H31" s="134" t="e">
        <f t="shared" si="2"/>
        <v>#REF!</v>
      </c>
      <c r="I31" s="132" t="str">
        <f t="shared" si="0"/>
        <v>Cuando en el análisis de los requerimientos en los diferenes componentes del MECI se cuente con aspectos evaluados en nivel 2 (presente) y 2 (funcionando); 3 (presente) y 1 (funcionando); 3 (presente) y 2 (funcionando).</v>
      </c>
      <c r="J31" s="132" t="s">
        <v>302</v>
      </c>
      <c r="K31" s="132">
        <f>+IF(ISBLANK(VLOOKUP(A31,'Evaluación de riesgos'!$B$16:$F$160,5,0)),"",VLOOKUP(A31,'Evaluación de riesgos'!$B$16:$F$160,5,0))</f>
        <v>1</v>
      </c>
      <c r="L31" s="132">
        <f>+IF(ISBLANK(VLOOKUP(A31,'Evaluación de riesgos'!$B$16:$J$160,9,9)),"",VLOOKUP(A31,'Evaluación de riesgos'!$B$16:$J$160,9,9))</f>
        <v>3</v>
      </c>
      <c r="M31" s="132">
        <f t="shared" si="4"/>
        <v>0.25</v>
      </c>
      <c r="N31" s="132">
        <f t="shared" si="3"/>
        <v>0.73529411764705888</v>
      </c>
      <c r="O31" s="132"/>
      <c r="P31" s="132"/>
    </row>
    <row r="32" spans="1:16" x14ac:dyDescent="0.2">
      <c r="A32" s="132" t="s">
        <v>305</v>
      </c>
      <c r="B32" s="132" t="str">
        <f t="shared" si="1"/>
        <v>7</v>
      </c>
      <c r="C32" s="132" t="str">
        <f>+MID(VLOOKUP(A32,'Evaluación de riesgos'!$B$13:$C$160,2,0),4,LEN(VLOOKUP(A32,'Evaluación de riesgos'!$B$13:$C$160,2,0))-4)</f>
        <v xml:space="preserve"> Cuando se detectan materializaciones de riesgo, se definen los cursos de acción en relación con la revisión y actualización del mapa de riesgos correspondiente</v>
      </c>
      <c r="D32" s="132" t="s">
        <v>250</v>
      </c>
      <c r="E32" s="132" t="str">
        <f>+VLOOKUP(A32,'Evaluación de riesgos'!$B$13:$K$160,3,0)</f>
        <v>Dimension de Direccionamiento Estratetegico y Planeacion.
Politica de Planeacion Institucional
Dimension Control Interno 
Lineas de Defensa</v>
      </c>
      <c r="F32" s="132" t="str">
        <f>+VLOOKUP(A32,'Evaluación de riesgos'!$B$13:$K$160,10,0)</f>
        <v>Deficiencia de control mayor (diseño y ejecución)</v>
      </c>
      <c r="G32" s="132">
        <f>+VLOOKUP(A32,'Evaluación de riesgos'!$B$13:$O$160,13,0)</f>
        <v>82.389600000000002</v>
      </c>
      <c r="H32" s="134" t="e">
        <f t="shared" si="2"/>
        <v>#REF!</v>
      </c>
      <c r="I32" s="132" t="str">
        <f t="shared" si="0"/>
        <v>Cuando en el análisis de los requerimientos en los diferenes componentes del MECI se cuente con aspectos evaluados en nivel 2 (presente) y 2 (funcionando); 3 (presente) y 1 (funcionando); 3 (presente) y 2 (funcionando).</v>
      </c>
      <c r="J32" s="132" t="s">
        <v>302</v>
      </c>
      <c r="K32" s="132">
        <f>+IF(ISBLANK(VLOOKUP(A32,'Evaluación de riesgos'!$B$16:$F$160,5,0)),"",VLOOKUP(A32,'Evaluación de riesgos'!$B$16:$F$160,5,0))</f>
        <v>1</v>
      </c>
      <c r="L32" s="132">
        <f>+IF(ISBLANK(VLOOKUP(A32,'Evaluación de riesgos'!$B$16:$J$160,9,9)),"",VLOOKUP(A32,'Evaluación de riesgos'!$B$16:$J$160,9,9))</f>
        <v>3</v>
      </c>
      <c r="M32" s="132">
        <f t="shared" si="4"/>
        <v>0.25</v>
      </c>
      <c r="N32" s="132">
        <f t="shared" si="3"/>
        <v>0.73529411764705888</v>
      </c>
      <c r="O32" s="132"/>
      <c r="P32" s="132"/>
    </row>
    <row r="33" spans="1:16" x14ac:dyDescent="0.2">
      <c r="A33" s="132" t="s">
        <v>306</v>
      </c>
      <c r="B33" s="132" t="str">
        <f t="shared" si="1"/>
        <v>7</v>
      </c>
      <c r="C33" s="132" t="str">
        <f>+MID(VLOOKUP(A33,'Evaluación de riesgos'!$B$13:$C$160,2,0),4,LEN(VLOOKUP(A33,'Evaluación de riesgos'!$B$13:$C$160,2,0))-4)</f>
        <v xml:space="preserve"> Se llevan a cabo seguimientos a las acciones definidas para resolver materializaciones de riesgo detectadas</v>
      </c>
      <c r="D33" s="132" t="s">
        <v>250</v>
      </c>
      <c r="E33" s="132" t="str">
        <f>+VLOOKUP(A33,'Evaluación de riesgos'!$B$13:$K$160,3,0)</f>
        <v>Dimension de Evaluacion de Resultados 
Politica de Seguimiento y evaluacion al Desempeño Institucional.
Dimension Control Interno 
Lineas de Defensa</v>
      </c>
      <c r="F33" s="132" t="str">
        <f>+VLOOKUP(A33,'Evaluación de riesgos'!$B$13:$K$160,10,0)</f>
        <v>Mantenimiento del control</v>
      </c>
      <c r="G33" s="132">
        <f>+VLOOKUP(A33,'Evaluación de riesgos'!$B$13:$O$160,13,0)</f>
        <v>142.4563</v>
      </c>
      <c r="H33" s="134" t="e">
        <f t="shared" si="2"/>
        <v>#REF!</v>
      </c>
      <c r="I33" s="132" t="str">
        <f t="shared" si="0"/>
        <v>Cuando en el análisis de los requerimientos en los diferenes componentes del MECI se cuente con aspectos evaluados en nivel 1 (presente) y 1 (funcionando); 2 (presente) y 1 (funcionando).</v>
      </c>
      <c r="J33" s="132" t="s">
        <v>302</v>
      </c>
      <c r="K33" s="132">
        <f>+IF(ISBLANK(VLOOKUP(A33,'Evaluación de riesgos'!$B$16:$F$160,5,0)),"",VLOOKUP(A33,'Evaluación de riesgos'!$B$16:$F$160,5,0))</f>
        <v>3</v>
      </c>
      <c r="L33" s="132">
        <f>+IF(ISBLANK(VLOOKUP(A33,'Evaluación de riesgos'!$B$16:$J$160,9,9)),"",VLOOKUP(A33,'Evaluación de riesgos'!$B$16:$J$160,9,9))</f>
        <v>3</v>
      </c>
      <c r="M33" s="132">
        <f t="shared" si="4"/>
        <v>1</v>
      </c>
      <c r="N33" s="132">
        <f t="shared" si="3"/>
        <v>0.73529411764705888</v>
      </c>
      <c r="O33" s="132"/>
      <c r="P33" s="132"/>
    </row>
    <row r="34" spans="1:16" x14ac:dyDescent="0.2">
      <c r="A34" s="132" t="s">
        <v>307</v>
      </c>
      <c r="B34" s="132" t="str">
        <f t="shared" si="1"/>
        <v>8</v>
      </c>
      <c r="C34" s="132" t="str">
        <f>+MID(VLOOKUP(A34,'Evaluación de riesgos'!$B$13:$C$160,2,0),4,LEN(VLOOKUP(A34,'Evaluación de riesgos'!$B$13:$C$160,2,0))-4)</f>
        <v xml:space="preserve"> La Alta Dirección acorde con el análisis del entorno interno y externo, define los procesos, programas o proyectos (según aplique), susceptibles de posibles actos de corrupción</v>
      </c>
      <c r="D34" s="132" t="s">
        <v>250</v>
      </c>
      <c r="E34" s="132" t="str">
        <f>+VLOOKUP(A34,'Evaluación de riesgos'!$B$13:$K$160,3,0)</f>
        <v>Dimension de Direccionamiento Estratetegico y Planeacion.
Politica de Planeacion Institucional</v>
      </c>
      <c r="F34" s="132" t="str">
        <f>+VLOOKUP(A34,'Evaluación de riesgos'!$B$13:$K$160,10,0)</f>
        <v>Mantenimiento del control</v>
      </c>
      <c r="G34" s="132">
        <f>+VLOOKUP(A34,'Evaluación de riesgos'!$B$13:$O$160,13,0)</f>
        <v>142.54579999999999</v>
      </c>
      <c r="H34" s="134" t="e">
        <f t="shared" si="2"/>
        <v>#REF!</v>
      </c>
      <c r="I34" s="132" t="str">
        <f t="shared" ref="I34:I65" si="5">+IF(F34=$F$2,$P$4,IF(F34=$F$3,$P$2,$P$3))</f>
        <v>Cuando en el análisis de los requerimientos en los diferenes componentes del MECI se cuente con aspectos evaluados en nivel 1 (presente) y 1 (funcionando); 2 (presente) y 1 (funcionando).</v>
      </c>
      <c r="J34" s="132" t="s">
        <v>308</v>
      </c>
      <c r="K34" s="132">
        <f>+IF(ISBLANK(VLOOKUP(A34,'Evaluación de riesgos'!$B$16:$F$160,5,0)),"",VLOOKUP(A34,'Evaluación de riesgos'!$B$16:$F$160,5,0))</f>
        <v>3</v>
      </c>
      <c r="L34" s="132">
        <f>+IF(ISBLANK(VLOOKUP(A34,'Evaluación de riesgos'!$B$16:$J$160,9,9)),"",VLOOKUP(A34,'Evaluación de riesgos'!$B$16:$J$160,9,9))</f>
        <v>3</v>
      </c>
      <c r="M34" s="132">
        <f t="shared" si="4"/>
        <v>1</v>
      </c>
      <c r="N34" s="132">
        <f t="shared" si="3"/>
        <v>0.73529411764705888</v>
      </c>
      <c r="O34" s="132"/>
      <c r="P34" s="132"/>
    </row>
    <row r="35" spans="1:16" x14ac:dyDescent="0.2">
      <c r="A35" s="132" t="s">
        <v>309</v>
      </c>
      <c r="B35" s="132" t="str">
        <f t="shared" si="1"/>
        <v>8</v>
      </c>
      <c r="C35" s="132" t="str">
        <f>+MID(VLOOKUP(A35,'Evaluación de riesgos'!$B$13:$C$160,2,0),4,LEN(VLOOKUP(A35,'Evaluación de riesgos'!$B$13:$C$160,2,0))-4)</f>
        <v xml:space="preserve"> La Alta Dirección monitorea los riesgos de corrupción con la periodicidad establecida en la Política de Administración del Riesgo</v>
      </c>
      <c r="D35" s="132" t="s">
        <v>250</v>
      </c>
      <c r="E35" s="132" t="str">
        <f>+VLOOKUP(A35,'Evaluación de riesgos'!$B$13:$K$160,3,0)</f>
        <v>Dimension de Control Interno
Linea Estrategica</v>
      </c>
      <c r="F35" s="132" t="str">
        <f>+VLOOKUP(A35,'Evaluación de riesgos'!$B$13:$K$160,10,0)</f>
        <v>Mantenimiento del control</v>
      </c>
      <c r="G35" s="132">
        <f>+VLOOKUP(A35,'Evaluación de riesgos'!$B$13:$O$160,13,0)</f>
        <v>142.63210000000001</v>
      </c>
      <c r="H35" s="134" t="e">
        <f t="shared" si="2"/>
        <v>#REF!</v>
      </c>
      <c r="I35" s="132" t="str">
        <f t="shared" si="5"/>
        <v>Cuando en el análisis de los requerimientos en los diferenes componentes del MECI se cuente con aspectos evaluados en nivel 1 (presente) y 1 (funcionando); 2 (presente) y 1 (funcionando).</v>
      </c>
      <c r="J35" s="132" t="s">
        <v>308</v>
      </c>
      <c r="K35" s="132">
        <f>+IF(ISBLANK(VLOOKUP(A35,'Evaluación de riesgos'!$B$16:$F$160,5,0)),"",VLOOKUP(A35,'Evaluación de riesgos'!$B$16:$F$160,5,0))</f>
        <v>3</v>
      </c>
      <c r="L35" s="132">
        <f>+IF(ISBLANK(VLOOKUP(A35,'Evaluación de riesgos'!$B$16:$J$160,9,9)),"",VLOOKUP(A35,'Evaluación de riesgos'!$B$16:$J$160,9,9))</f>
        <v>3</v>
      </c>
      <c r="M35" s="132">
        <f t="shared" si="4"/>
        <v>1</v>
      </c>
      <c r="N35" s="132">
        <f t="shared" si="3"/>
        <v>0.73529411764705888</v>
      </c>
      <c r="O35" s="132"/>
      <c r="P35" s="132"/>
    </row>
    <row r="36" spans="1:16" x14ac:dyDescent="0.2">
      <c r="A36" s="132" t="s">
        <v>310</v>
      </c>
      <c r="B36" s="132" t="str">
        <f t="shared" si="1"/>
        <v>8</v>
      </c>
      <c r="C36" s="132" t="str">
        <f>+MID(VLOOKUP(A36,'Evaluación de riesgos'!$B$13:$C$160,2,0),4,LEN(VLOOKUP(A36,'Evaluación de riesgos'!$B$13:$C$160,2,0))-4)</f>
        <v xml:space="preserve"> Para el desarrollo de las actividades de control, la entidad considera la adecuada división de las funciones y que éstas se encuentren segregadas en diferentes personas para reducir el riesgo de acciones fraudulentas</v>
      </c>
      <c r="D36" s="132" t="s">
        <v>250</v>
      </c>
      <c r="E36" s="132" t="str">
        <f>+VLOOKUP(A36,'Evaluación de riesgos'!$B$13:$K$160,3,0)</f>
        <v>Dimension de Contro Interno
Lineas de Defensa</v>
      </c>
      <c r="F36" s="132" t="str">
        <f>+VLOOKUP(A36,'Evaluación de riesgos'!$B$13:$K$160,10,0)</f>
        <v>Mantenimiento del control</v>
      </c>
      <c r="G36" s="132">
        <f>+VLOOKUP(A36,'Evaluación de riesgos'!$B$13:$O$160,13,0)</f>
        <v>142.7456</v>
      </c>
      <c r="H36" s="134" t="e">
        <f t="shared" si="2"/>
        <v>#REF!</v>
      </c>
      <c r="I36" s="132" t="str">
        <f t="shared" si="5"/>
        <v>Cuando en el análisis de los requerimientos en los diferenes componentes del MECI se cuente con aspectos evaluados en nivel 1 (presente) y 1 (funcionando); 2 (presente) y 1 (funcionando).</v>
      </c>
      <c r="J36" s="132" t="s">
        <v>308</v>
      </c>
      <c r="K36" s="132">
        <f>+IF(ISBLANK(VLOOKUP(A36,'Evaluación de riesgos'!$B$16:$F$160,5,0)),"",VLOOKUP(A36,'Evaluación de riesgos'!$B$16:$F$160,5,0))</f>
        <v>3</v>
      </c>
      <c r="L36" s="132">
        <f>+IF(ISBLANK(VLOOKUP(A36,'Evaluación de riesgos'!$B$16:$J$160,9,9)),"",VLOOKUP(A36,'Evaluación de riesgos'!$B$16:$J$160,9,9))</f>
        <v>3</v>
      </c>
      <c r="M36" s="132">
        <f t="shared" si="4"/>
        <v>1</v>
      </c>
      <c r="N36" s="132">
        <f t="shared" si="3"/>
        <v>0.73529411764705888</v>
      </c>
      <c r="O36" s="132"/>
      <c r="P36" s="132"/>
    </row>
    <row r="37" spans="1:16" x14ac:dyDescent="0.2">
      <c r="A37" s="132" t="s">
        <v>311</v>
      </c>
      <c r="B37" s="132" t="str">
        <f t="shared" si="1"/>
        <v>8</v>
      </c>
      <c r="C37" s="132" t="str">
        <f>+MID(VLOOKUP(A37,'Evaluación de riesgos'!$B$13:$C$160,2,0),4,LEN(VLOOKUP(A37,'Evaluación de riesgos'!$B$13:$C$160,2,0))-4)</f>
        <v xml:space="preserve"> La Alta Dirección evalúa fallas en los controles (diseño y ejecución) para definir cursos de acción apropiados para su mejora</v>
      </c>
      <c r="D37" s="132" t="s">
        <v>250</v>
      </c>
      <c r="E37" s="132" t="str">
        <f>+VLOOKUP(A37,'Evaluación de riesgos'!$B$13:$K$160,3,0)</f>
        <v>Dimension de Control Interno
Linea Estrategica</v>
      </c>
      <c r="F37" s="132" t="str">
        <f>+VLOOKUP(A37,'Evaluación de riesgos'!$B$13:$K$160,10,0)</f>
        <v>Mantenimiento del control</v>
      </c>
      <c r="G37" s="132">
        <f>+VLOOKUP(A37,'Evaluación de riesgos'!$B$13:$O$160,13,0)</f>
        <v>142.87450000000001</v>
      </c>
      <c r="H37" s="134" t="e">
        <f t="shared" si="2"/>
        <v>#REF!</v>
      </c>
      <c r="I37" s="132" t="str">
        <f t="shared" si="5"/>
        <v>Cuando en el análisis de los requerimientos en los diferenes componentes del MECI se cuente con aspectos evaluados en nivel 1 (presente) y 1 (funcionando); 2 (presente) y 1 (funcionando).</v>
      </c>
      <c r="J37" s="132" t="s">
        <v>308</v>
      </c>
      <c r="K37" s="132">
        <f>+IF(ISBLANK(VLOOKUP(A37,'Evaluación de riesgos'!$B$16:$F$160,5,0)),"",VLOOKUP(A37,'Evaluación de riesgos'!$B$16:$F$160,5,0))</f>
        <v>3</v>
      </c>
      <c r="L37" s="132">
        <f>+IF(ISBLANK(VLOOKUP(A37,'Evaluación de riesgos'!$B$16:$J$160,9,9)),"",VLOOKUP(A37,'Evaluación de riesgos'!$B$16:$J$160,9,9))</f>
        <v>3</v>
      </c>
      <c r="M37" s="132">
        <f t="shared" si="4"/>
        <v>1</v>
      </c>
      <c r="N37" s="132">
        <f t="shared" si="3"/>
        <v>0.73529411764705888</v>
      </c>
      <c r="O37" s="132"/>
      <c r="P37" s="132"/>
    </row>
    <row r="38" spans="1:16" x14ac:dyDescent="0.2">
      <c r="A38" s="132" t="s">
        <v>312</v>
      </c>
      <c r="B38" s="132" t="str">
        <f t="shared" si="1"/>
        <v>9</v>
      </c>
      <c r="C38" s="132" t="str">
        <f>+MID(VLOOKUP(A38,'Evaluación de riesgos'!$B$13:$C$160,2,0),4,LEN(VLOOKUP(A38,'Evaluación de riesgos'!$B$13:$C$160,2,0))-4)</f>
        <v xml:space="preserve"> Acorde con lo establecido en la política de Administración del Riesgo, se monitorean los factores internos y externos definidos para la entidad, a fin de establecer cambios en el entorno que determinen nuevos riesgos o ajustes a los existentes</v>
      </c>
      <c r="D38" s="132" t="s">
        <v>250</v>
      </c>
      <c r="E38" s="132" t="str">
        <f>+VLOOKUP(A38,'Evaluación de riesgos'!$B$13:$K$160,3,0)</f>
        <v>Dimension de Direccionamiento Estrategico 
Politica de Planeacion Institucional</v>
      </c>
      <c r="F38" s="132" t="str">
        <f>+VLOOKUP(A38,'Evaluación de riesgos'!$B$13:$K$160,10,0)</f>
        <v>Mantenimiento del control</v>
      </c>
      <c r="G38" s="132">
        <f>+VLOOKUP(A38,'Evaluación de riesgos'!$B$13:$O$160,13,0)</f>
        <v>142.96350000000001</v>
      </c>
      <c r="H38" s="134" t="e">
        <f t="shared" si="2"/>
        <v>#REF!</v>
      </c>
      <c r="I38" s="132" t="str">
        <f t="shared" si="5"/>
        <v>Cuando en el análisis de los requerimientos en los diferenes componentes del MECI se cuente con aspectos evaluados en nivel 1 (presente) y 1 (funcionando); 2 (presente) y 1 (funcionando).</v>
      </c>
      <c r="J38" s="132" t="s">
        <v>313</v>
      </c>
      <c r="K38" s="132">
        <f>+IF(ISBLANK(VLOOKUP(A38,'Evaluación de riesgos'!$B$16:$F$160,5,0)),"",VLOOKUP(A38,'Evaluación de riesgos'!$B$16:$F$160,5,0))</f>
        <v>3</v>
      </c>
      <c r="L38" s="132">
        <f>+IF(ISBLANK(VLOOKUP(A38,'Evaluación de riesgos'!$B$16:$J$160,9,9)),"",VLOOKUP(A38,'Evaluación de riesgos'!$B$16:$J$160,9,9))</f>
        <v>3</v>
      </c>
      <c r="M38" s="132">
        <f t="shared" si="4"/>
        <v>1</v>
      </c>
      <c r="N38" s="132">
        <f t="shared" si="3"/>
        <v>0.73529411764705888</v>
      </c>
      <c r="O38" s="132"/>
      <c r="P38" s="132"/>
    </row>
    <row r="39" spans="1:16" x14ac:dyDescent="0.2">
      <c r="A39" s="132" t="s">
        <v>314</v>
      </c>
      <c r="B39" s="132" t="str">
        <f t="shared" si="1"/>
        <v>9</v>
      </c>
      <c r="C39" s="132" t="str">
        <f>+MID(VLOOKUP(A39,'Evaluación de riesgos'!$B$13:$C$160,2,0),4,LEN(VLOOKUP(A39,'Evaluación de riesgos'!$B$13:$C$160,2,0))-4)</f>
        <v xml:space="preserve"> La Alta Dirección analiza los riesgos asociados a actividades tercerizadas, regionales u otras figuras externas que afecten la prestación del servicio a los usuarios, basados en los informes de la segunda y tercera linea de defensa</v>
      </c>
      <c r="D39" s="132" t="s">
        <v>250</v>
      </c>
      <c r="E39" s="132" t="str">
        <f>+VLOOKUP(A39,'Evaluación de riesgos'!$B$13:$K$160,3,0)</f>
        <v>Dimension de Control Interno
Lineas de Defensa</v>
      </c>
      <c r="F39" s="132" t="str">
        <f>+VLOOKUP(A39,'Evaluación de riesgos'!$B$13:$K$160,10,0)</f>
        <v>Mantenimiento del control</v>
      </c>
      <c r="G39" s="132">
        <f>+VLOOKUP(A39,'Evaluación de riesgos'!$B$13:$O$160,13,0)</f>
        <v>143.01249999999999</v>
      </c>
      <c r="H39" s="134" t="e">
        <f t="shared" si="2"/>
        <v>#REF!</v>
      </c>
      <c r="I39" s="132" t="str">
        <f t="shared" si="5"/>
        <v>Cuando en el análisis de los requerimientos en los diferenes componentes del MECI se cuente con aspectos evaluados en nivel 1 (presente) y 1 (funcionando); 2 (presente) y 1 (funcionando).</v>
      </c>
      <c r="J39" s="132" t="s">
        <v>313</v>
      </c>
      <c r="K39" s="132">
        <f>+IF(ISBLANK(VLOOKUP(A39,'Evaluación de riesgos'!$B$16:$F$160,5,0)),"",VLOOKUP(A39,'Evaluación de riesgos'!$B$16:$F$160,5,0))</f>
        <v>3</v>
      </c>
      <c r="L39" s="132">
        <f>+IF(ISBLANK(VLOOKUP(A39,'Evaluación de riesgos'!$B$16:$J$160,9,9)),"",VLOOKUP(A39,'Evaluación de riesgos'!$B$16:$J$160,9,9))</f>
        <v>3</v>
      </c>
      <c r="M39" s="132">
        <f t="shared" si="4"/>
        <v>1</v>
      </c>
      <c r="N39" s="132">
        <f t="shared" si="3"/>
        <v>0.73529411764705888</v>
      </c>
      <c r="O39" s="132"/>
      <c r="P39" s="132"/>
    </row>
    <row r="40" spans="1:16" x14ac:dyDescent="0.2">
      <c r="A40" s="132" t="s">
        <v>315</v>
      </c>
      <c r="B40" s="132" t="str">
        <f t="shared" si="1"/>
        <v>9</v>
      </c>
      <c r="C40" s="132" t="str">
        <f>+MID(VLOOKUP(A40,'Evaluación de riesgos'!$B$13:$C$160,2,0),4,LEN(VLOOKUP(A40,'Evaluación de riesgos'!$B$13:$C$160,2,0))-4)</f>
        <v xml:space="preserve"> La Alta Dirección monitorea los riesgos aceptados revisando que sus condiciones no hayan cambiado y definir su pertinencia para sostenerlos o ajustarlos</v>
      </c>
      <c r="D40" s="132" t="s">
        <v>250</v>
      </c>
      <c r="E40" s="132" t="str">
        <f>+VLOOKUP(A40,'Evaluación de riesgos'!$B$13:$K$160,3,0)</f>
        <v>Dimension de Control Interno
Linea Estrategica</v>
      </c>
      <c r="F40" s="132" t="str">
        <f>+VLOOKUP(A40,'Evaluación de riesgos'!$B$13:$K$160,10,0)</f>
        <v>Mantenimiento del control</v>
      </c>
      <c r="G40" s="132">
        <f>+VLOOKUP(A40,'Evaluación de riesgos'!$B$13:$O$160,13,0)</f>
        <v>143.12360000000001</v>
      </c>
      <c r="H40" s="134" t="e">
        <f t="shared" si="2"/>
        <v>#REF!</v>
      </c>
      <c r="I40" s="132" t="str">
        <f t="shared" si="5"/>
        <v>Cuando en el análisis de los requerimientos en los diferenes componentes del MECI se cuente con aspectos evaluados en nivel 1 (presente) y 1 (funcionando); 2 (presente) y 1 (funcionando).</v>
      </c>
      <c r="J40" s="132" t="s">
        <v>313</v>
      </c>
      <c r="K40" s="132">
        <f>+IF(ISBLANK(VLOOKUP(A40,'Evaluación de riesgos'!$B$16:$F$160,5,0)),"",VLOOKUP(A40,'Evaluación de riesgos'!$B$16:$F$160,5,0))</f>
        <v>3</v>
      </c>
      <c r="L40" s="132">
        <f>+IF(ISBLANK(VLOOKUP(A40,'Evaluación de riesgos'!$B$16:$J$160,9,9)),"",VLOOKUP(A40,'Evaluación de riesgos'!$B$16:$J$160,9,9))</f>
        <v>3</v>
      </c>
      <c r="M40" s="132">
        <f t="shared" si="4"/>
        <v>1</v>
      </c>
      <c r="N40" s="132">
        <f t="shared" si="3"/>
        <v>0.73529411764705888</v>
      </c>
      <c r="O40" s="132"/>
      <c r="P40" s="132"/>
    </row>
    <row r="41" spans="1:16" x14ac:dyDescent="0.2">
      <c r="A41" s="132" t="s">
        <v>316</v>
      </c>
      <c r="B41" s="132" t="str">
        <f t="shared" si="1"/>
        <v>9</v>
      </c>
      <c r="C41" s="132" t="str">
        <f>+MID(VLOOKUP(A41,'Evaluación de riesgos'!$B$13:$C$160,2,0),4,LEN(VLOOKUP(A41,'Evaluación de riesgos'!$B$13:$C$160,2,0))-4)</f>
        <v xml:space="preserve"> La Alta Dirección evalúa fallas en los controles (diseño y ejecución) para definir cursos de acción apropiados para su mejora, basados en los informes de la segunda y tercera linea de defensa</v>
      </c>
      <c r="D41" s="132" t="s">
        <v>250</v>
      </c>
      <c r="E41" s="132" t="str">
        <f>+VLOOKUP(A41,'Evaluación de riesgos'!$B$13:$K$160,3,0)</f>
        <v>Dimension de Control Interno
Lineas de Defensa</v>
      </c>
      <c r="F41" s="132" t="str">
        <f>+VLOOKUP(A41,'Evaluación de riesgos'!$B$13:$K$160,10,0)</f>
        <v>Mantenimiento del control</v>
      </c>
      <c r="G41" s="132">
        <f>+VLOOKUP(A41,'Evaluación de riesgos'!$B$13:$O$160,13,0)</f>
        <v>143.2456</v>
      </c>
      <c r="H41" s="134" t="e">
        <f t="shared" si="2"/>
        <v>#REF!</v>
      </c>
      <c r="I41" s="132" t="str">
        <f t="shared" si="5"/>
        <v>Cuando en el análisis de los requerimientos en los diferenes componentes del MECI se cuente con aspectos evaluados en nivel 1 (presente) y 1 (funcionando); 2 (presente) y 1 (funcionando).</v>
      </c>
      <c r="J41" s="132" t="s">
        <v>313</v>
      </c>
      <c r="K41" s="132">
        <f>+IF(ISBLANK(VLOOKUP(A41,'Evaluación de riesgos'!$B$16:$F$160,5,0)),"",VLOOKUP(A41,'Evaluación de riesgos'!$B$16:$F$160,5,0))</f>
        <v>3</v>
      </c>
      <c r="L41" s="132">
        <f>+IF(ISBLANK(VLOOKUP(A41,'Evaluación de riesgos'!$B$16:$J$160,9,9)),"",VLOOKUP(A41,'Evaluación de riesgos'!$B$16:$J$160,9,9))</f>
        <v>3</v>
      </c>
      <c r="M41" s="132">
        <f t="shared" si="4"/>
        <v>1</v>
      </c>
      <c r="N41" s="132">
        <f t="shared" si="3"/>
        <v>0.73529411764705888</v>
      </c>
      <c r="O41" s="132"/>
      <c r="P41" s="132"/>
    </row>
    <row r="42" spans="1:16" x14ac:dyDescent="0.2">
      <c r="A42" s="132" t="s">
        <v>317</v>
      </c>
      <c r="B42" s="132" t="str">
        <f t="shared" si="1"/>
        <v>9</v>
      </c>
      <c r="C42" s="132" t="str">
        <f>+MID(VLOOKUP(A42,'Evaluación de riesgos'!$B$13:$C$160,2,0),4,LEN(VLOOKUP(A42,'Evaluación de riesgos'!$B$13:$C$160,2,0))-4)</f>
        <v xml:space="preserve"> La entidad analiza el impacto sobre el control interno por cambios en los diferentes niveles organizacionales</v>
      </c>
      <c r="D42" s="132" t="s">
        <v>250</v>
      </c>
      <c r="E42" s="132" t="str">
        <f>+VLOOKUP(A42,'Evaluación de riesgos'!$B$13:$K$160,3,0)</f>
        <v>Dimension de Direccionamiento Estrategico y Planeacion
Politica de Planeacion Institucional
Dimension de Control Interno
Linea Estrategica</v>
      </c>
      <c r="F42" s="132" t="str">
        <f>+VLOOKUP(A42,'Evaluación de riesgos'!$B$13:$K$160,10,0)</f>
        <v>Mantenimiento del control</v>
      </c>
      <c r="G42" s="132">
        <f>+VLOOKUP(A42,'Evaluación de riesgos'!$B$13:$O$160,13,0)</f>
        <v>143.36539999999999</v>
      </c>
      <c r="H42" s="134" t="e">
        <f t="shared" si="2"/>
        <v>#REF!</v>
      </c>
      <c r="I42" s="132" t="str">
        <f t="shared" si="5"/>
        <v>Cuando en el análisis de los requerimientos en los diferenes componentes del MECI se cuente con aspectos evaluados en nivel 1 (presente) y 1 (funcionando); 2 (presente) y 1 (funcionando).</v>
      </c>
      <c r="J42" s="132" t="s">
        <v>313</v>
      </c>
      <c r="K42" s="132">
        <f>+IF(ISBLANK(VLOOKUP(A42,'Evaluación de riesgos'!$B$16:$F$160,5,0)),"",VLOOKUP(A42,'Evaluación de riesgos'!$B$16:$F$160,5,0))</f>
        <v>3</v>
      </c>
      <c r="L42" s="132">
        <f>+IF(ISBLANK(VLOOKUP(A42,'Evaluación de riesgos'!$B$16:$J$160,9,9)),"",VLOOKUP(A42,'Evaluación de riesgos'!$B$16:$J$160,9,9))</f>
        <v>3</v>
      </c>
      <c r="M42" s="132">
        <f t="shared" si="4"/>
        <v>1</v>
      </c>
      <c r="N42" s="132">
        <f t="shared" si="3"/>
        <v>0.73529411764705888</v>
      </c>
      <c r="O42" s="132"/>
      <c r="P42" s="132"/>
    </row>
    <row r="43" spans="1:16" x14ac:dyDescent="0.2">
      <c r="A43" s="132" t="s">
        <v>318</v>
      </c>
      <c r="B43" s="132" t="str">
        <f>+LEFT(A43,2)</f>
        <v>10</v>
      </c>
      <c r="C43" s="132" t="str">
        <f>+MID(VLOOKUP(A43,'Actividades de control'!$B$13:$C$176,2,0),5,LEN(VLOOKUP(A43,'Actividades de control'!$B$13:$C$176,2,0))-5)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132" t="s">
        <v>251</v>
      </c>
      <c r="E43" s="132" t="str">
        <f>+VLOOKUP(A43,'Actividades de control'!$B$18:$K$122,3,0)</f>
        <v>Dimension de Control Interno
Lineas de Defensa</v>
      </c>
      <c r="F43" s="132" t="str">
        <f>+VLOOKUP(A43,'Actividades de control'!$B$18:$K$122,10,0)</f>
        <v>Mantenimiento del control</v>
      </c>
      <c r="G43" s="132">
        <f>+VLOOKUP(A43,'Actividades de control'!$B$13:$N$176,13,0)</f>
        <v>223.45689999999999</v>
      </c>
      <c r="H43" s="134" t="e">
        <f t="shared" si="2"/>
        <v>#REF!</v>
      </c>
      <c r="I43" s="132" t="str">
        <f t="shared" si="5"/>
        <v>Cuando en el análisis de los requerimientos en los diferenes componentes del MECI se cuente con aspectos evaluados en nivel 1 (presente) y 1 (funcionando); 2 (presente) y 1 (funcionando).</v>
      </c>
      <c r="J43" s="132" t="s">
        <v>319</v>
      </c>
      <c r="K43" s="132">
        <f>+IF(ISBLANK(VLOOKUP(A43,'Actividades de control'!$B$21:$F$122,5,0)),"",VLOOKUP(A43,'Actividades de control'!$B$21:$F$122,5,0))</f>
        <v>3</v>
      </c>
      <c r="L43" s="132">
        <f>+IF(ISBLANK(VLOOKUP(A43,'Actividades de control'!$B$21:$J$122,9,0)),"",VLOOKUP(A43,'Actividades de control'!$B$21:$J$122,9,0))</f>
        <v>3</v>
      </c>
      <c r="M43" s="132">
        <f t="shared" si="4"/>
        <v>1</v>
      </c>
      <c r="N43" s="132">
        <f t="shared" si="3"/>
        <v>1</v>
      </c>
      <c r="O43" s="132"/>
      <c r="P43" s="132"/>
    </row>
    <row r="44" spans="1:16" x14ac:dyDescent="0.2">
      <c r="A44" s="132" t="s">
        <v>320</v>
      </c>
      <c r="B44" s="132" t="str">
        <f t="shared" ref="B44:B82" si="6">+LEFT(A44,2)</f>
        <v>10</v>
      </c>
      <c r="C44" s="132" t="str">
        <f>+MID(VLOOKUP(A44,'Actividades de control'!$B$13:$C$176,2,0),5,LEN(VLOOKUP(A44,'Actividades de control'!$B$13:$C$176,2,0))-5)</f>
        <v xml:space="preserve"> Se han idenfificado y documentado las situaciones específicas en donde no es posible segregar adecuadamente las funciones (ej: falta de personal, presupuesto), con el fin de definir actividades de control alternativas para cubrir los riesgos identificados.</v>
      </c>
      <c r="D44" s="132" t="s">
        <v>251</v>
      </c>
      <c r="E44" s="132" t="str">
        <f>+VLOOKUP(A44,'Actividades de control'!$B$18:$K$122,3,0)</f>
        <v>Dimension de Control Interno
Lineas de Defensa</v>
      </c>
      <c r="F44" s="132" t="str">
        <f>+VLOOKUP(A44,'Actividades de control'!$B$18:$K$122,10,0)</f>
        <v>Mantenimiento del control</v>
      </c>
      <c r="G44" s="132">
        <f>+VLOOKUP(A44,'Actividades de control'!$B$13:$N$176,13,0)</f>
        <v>223.5478</v>
      </c>
      <c r="H44" s="134" t="e">
        <f t="shared" si="2"/>
        <v>#REF!</v>
      </c>
      <c r="I44" s="132" t="str">
        <f t="shared" si="5"/>
        <v>Cuando en el análisis de los requerimientos en los diferenes componentes del MECI se cuente con aspectos evaluados en nivel 1 (presente) y 1 (funcionando); 2 (presente) y 1 (funcionando).</v>
      </c>
      <c r="J44" s="132" t="s">
        <v>319</v>
      </c>
      <c r="K44" s="132">
        <f>+IF(ISBLANK(VLOOKUP(A44,'Actividades de control'!$B$21:$F$122,5,0)),"",VLOOKUP(A44,'Actividades de control'!$B$21:$F$122,5,0))</f>
        <v>3</v>
      </c>
      <c r="L44" s="132">
        <f>+IF(ISBLANK(VLOOKUP(A44,'Actividades de control'!$B$21:$J$122,9,0)),"",VLOOKUP(A44,'Actividades de control'!$B$21:$J$122,9,0))</f>
        <v>3</v>
      </c>
      <c r="M44" s="132">
        <f t="shared" si="4"/>
        <v>1</v>
      </c>
      <c r="N44" s="132">
        <f t="shared" si="3"/>
        <v>1</v>
      </c>
      <c r="O44" s="132"/>
      <c r="P44" s="132"/>
    </row>
    <row r="45" spans="1:16" x14ac:dyDescent="0.2">
      <c r="A45" s="132" t="s">
        <v>321</v>
      </c>
      <c r="B45" s="132" t="str">
        <f t="shared" si="6"/>
        <v>10</v>
      </c>
      <c r="C45" s="132" t="str">
        <f>+MID(VLOOKUP(A45,'Actividades de control'!$B$13:$C$176,2,0),5,LEN(VLOOKUP(A45,'Actividades de control'!$B$13:$C$176,2,0))-5)</f>
        <v xml:space="preserve"> El diseño de otros  sistemas de gestión (bajo normas o estándares internacionales como la ISO), se intregan de forma adecuada a la estructura de control de la entidad</v>
      </c>
      <c r="D45" s="132" t="s">
        <v>251</v>
      </c>
      <c r="E45" s="132" t="str">
        <f>+VLOOKUP(A45,'Actividades de control'!$B$18:$K$122,3,0)</f>
        <v xml:space="preserve">
Dimension de Gestion con Valores para Resultados
Dimension de Control Interno
Lineas de Defensa</v>
      </c>
      <c r="F45" s="132" t="str">
        <f>+VLOOKUP(A45,'Actividades de control'!$B$18:$K$122,10,0)</f>
        <v>Mantenimiento del control</v>
      </c>
      <c r="G45" s="132">
        <f>+VLOOKUP(A45,'Actividades de control'!$B$13:$N$176,13,0)</f>
        <v>223.64580000000001</v>
      </c>
      <c r="H45" s="134" t="e">
        <f t="shared" si="2"/>
        <v>#REF!</v>
      </c>
      <c r="I45" s="132" t="str">
        <f t="shared" si="5"/>
        <v>Cuando en el análisis de los requerimientos en los diferenes componentes del MECI se cuente con aspectos evaluados en nivel 1 (presente) y 1 (funcionando); 2 (presente) y 1 (funcionando).</v>
      </c>
      <c r="J45" s="132" t="s">
        <v>319</v>
      </c>
      <c r="K45" s="132">
        <f>+IF(ISBLANK(VLOOKUP(A45,'Actividades de control'!$B$21:$F$122,5,0)),"",VLOOKUP(A45,'Actividades de control'!$B$21:$F$122,5,0))</f>
        <v>3</v>
      </c>
      <c r="L45" s="132">
        <f>+IF(ISBLANK(VLOOKUP(A45,'Actividades de control'!$B$21:$J$122,9,0)),"",VLOOKUP(A45,'Actividades de control'!$B$21:$J$122,9,0))</f>
        <v>3</v>
      </c>
      <c r="M45" s="132">
        <f t="shared" si="4"/>
        <v>1</v>
      </c>
      <c r="N45" s="132">
        <f t="shared" si="3"/>
        <v>1</v>
      </c>
      <c r="O45" s="132"/>
      <c r="P45" s="132"/>
    </row>
    <row r="46" spans="1:16" x14ac:dyDescent="0.2">
      <c r="A46" s="132" t="s">
        <v>322</v>
      </c>
      <c r="B46" s="132" t="str">
        <f t="shared" si="6"/>
        <v>11</v>
      </c>
      <c r="C46" s="132" t="str">
        <f>+MID(VLOOKUP(A46,'Actividades de control'!$B$13:$C$176,2,0),5,LEN(VLOOKUP(A46,'Actividades de control'!$B$13:$C$176,2,0))-5)</f>
        <v xml:space="preserve"> La entidad establece actividades de control relevantes sobre las infraestructuras tecnológicas; los procesos de gestión de la seguridad y sobre los procesos de adquisición, desarrollo y mantenimiento de tecnologías</v>
      </c>
      <c r="D46" s="132" t="s">
        <v>251</v>
      </c>
      <c r="E46" s="132" t="str">
        <f>+VLOOKUP(A46,'Actividades de control'!$B$18:$K$122,3,0)</f>
        <v xml:space="preserve">Dimension de Gestion con Valores para el Resultado
Politica de Gobierno Digital 
Politica de Seguridad Digital
</v>
      </c>
      <c r="F46" s="132" t="str">
        <f>+VLOOKUP(A46,'Actividades de control'!$B$18:$K$122,10,0)</f>
        <v>Mantenimiento del control</v>
      </c>
      <c r="G46" s="132">
        <f>+VLOOKUP(A46,'Actividades de control'!$B$13:$N$176,13,0)</f>
        <v>223.78960000000001</v>
      </c>
      <c r="H46" s="134" t="e">
        <f t="shared" si="2"/>
        <v>#REF!</v>
      </c>
      <c r="I46" s="132" t="str">
        <f t="shared" si="5"/>
        <v>Cuando en el análisis de los requerimientos en los diferenes componentes del MECI se cuente con aspectos evaluados en nivel 1 (presente) y 1 (funcionando); 2 (presente) y 1 (funcionando).</v>
      </c>
      <c r="J46" s="132" t="s">
        <v>323</v>
      </c>
      <c r="K46" s="132">
        <f>+IF(ISBLANK(VLOOKUP(A46,'Actividades de control'!$B$21:$F$122,5,0)),"",VLOOKUP(A46,'Actividades de control'!$B$21:$F$122,5,0))</f>
        <v>3</v>
      </c>
      <c r="L46" s="132">
        <f>+IF(ISBLANK(VLOOKUP(A46,'Actividades de control'!$B$21:$J$122,9,0)),"",VLOOKUP(A46,'Actividades de control'!$B$21:$J$122,9,0))</f>
        <v>3</v>
      </c>
      <c r="M46" s="132">
        <f t="shared" si="4"/>
        <v>1</v>
      </c>
      <c r="N46" s="132">
        <f t="shared" si="3"/>
        <v>1</v>
      </c>
      <c r="O46" s="132"/>
      <c r="P46" s="132"/>
    </row>
    <row r="47" spans="1:16" x14ac:dyDescent="0.2">
      <c r="A47" s="132" t="s">
        <v>324</v>
      </c>
      <c r="B47" s="132" t="str">
        <f t="shared" si="6"/>
        <v>11</v>
      </c>
      <c r="C47" s="132" t="str">
        <f>+MID(VLOOKUP(A47,'Actividades de control'!$B$13:$C$176,2,0),5,LEN(VLOOKUP(A47,'Actividades de control'!$B$13:$C$176,2,0))-5)</f>
        <v xml:space="preserve">  Para los proveedores de tecnología  selecciona y desarrolla actividades de control internas sobre las actividades realizadas por el proveedor de servicios</v>
      </c>
      <c r="D47" s="132" t="s">
        <v>251</v>
      </c>
      <c r="E47" s="132" t="str">
        <f>+VLOOKUP(A47,'Actividades de control'!$B$18:$K$122,3,0)</f>
        <v xml:space="preserve">Dimension de Gestion con Valores para el Resultado
Politica de Gobierno Digital 
Politica de Seguridad Digital
</v>
      </c>
      <c r="F47" s="132" t="str">
        <f>+VLOOKUP(A47,'Actividades de control'!$B$18:$K$122,10,0)</f>
        <v>Mantenimiento del control</v>
      </c>
      <c r="G47" s="132">
        <f>+VLOOKUP(A47,'Actividades de control'!$B$13:$N$176,13,0)</f>
        <v>223.84559999999999</v>
      </c>
      <c r="H47" s="134" t="e">
        <f t="shared" si="2"/>
        <v>#REF!</v>
      </c>
      <c r="I47" s="132" t="str">
        <f t="shared" si="5"/>
        <v>Cuando en el análisis de los requerimientos en los diferenes componentes del MECI se cuente con aspectos evaluados en nivel 1 (presente) y 1 (funcionando); 2 (presente) y 1 (funcionando).</v>
      </c>
      <c r="J47" s="132" t="s">
        <v>323</v>
      </c>
      <c r="K47" s="132">
        <f>+IF(ISBLANK(VLOOKUP(A47,'Actividades de control'!$B$21:$F$122,5,0)),"",VLOOKUP(A47,'Actividades de control'!$B$21:$F$122,5,0))</f>
        <v>3</v>
      </c>
      <c r="L47" s="132">
        <f>+IF(ISBLANK(VLOOKUP(A47,'Actividades de control'!$B$21:$J$122,9,0)),"",VLOOKUP(A47,'Actividades de control'!$B$21:$J$122,9,0))</f>
        <v>3</v>
      </c>
      <c r="M47" s="132">
        <f t="shared" si="4"/>
        <v>1</v>
      </c>
      <c r="N47" s="132">
        <f t="shared" si="3"/>
        <v>1</v>
      </c>
      <c r="O47" s="132"/>
      <c r="P47" s="132"/>
    </row>
    <row r="48" spans="1:16" x14ac:dyDescent="0.2">
      <c r="A48" s="132" t="s">
        <v>325</v>
      </c>
      <c r="B48" s="132" t="str">
        <f t="shared" si="6"/>
        <v>11</v>
      </c>
      <c r="C48" s="132" t="str">
        <f>+MID(VLOOKUP(A48,'Actividades de control'!$B$13:$C$176,2,0),5,LEN(VLOOKUP(A48,'Actividades de control'!$B$13:$C$176,2,0))-5)</f>
        <v xml:space="preserve"> Se cuenta con matrices de roles y usuarios siguiendo los principios de segregación de funciones.</v>
      </c>
      <c r="D48" s="132" t="s">
        <v>251</v>
      </c>
      <c r="E48" s="132" t="str">
        <f>+VLOOKUP(A48,'Actividades de control'!$B$18:$K$122,3,0)</f>
        <v xml:space="preserve">Dimension de Gestion con Valores para el Resultado
Politica de Fortalecimiento Organizacional y Simplificacion de Procesos.
</v>
      </c>
      <c r="F48" s="132" t="str">
        <f>+VLOOKUP(A48,'Actividades de control'!$B$18:$K$122,10,0)</f>
        <v>Mantenimiento del control</v>
      </c>
      <c r="G48" s="132">
        <f>+VLOOKUP(A48,'Actividades de control'!$B$13:$N$176,13,0)</f>
        <v>223.96539999999999</v>
      </c>
      <c r="H48" s="134" t="e">
        <f t="shared" si="2"/>
        <v>#REF!</v>
      </c>
      <c r="I48" s="132" t="str">
        <f t="shared" si="5"/>
        <v>Cuando en el análisis de los requerimientos en los diferenes componentes del MECI se cuente con aspectos evaluados en nivel 1 (presente) y 1 (funcionando); 2 (presente) y 1 (funcionando).</v>
      </c>
      <c r="J48" s="132" t="s">
        <v>323</v>
      </c>
      <c r="K48" s="132">
        <f>+IF(ISBLANK(VLOOKUP(A48,'Actividades de control'!$B$21:$F$122,5,0)),"",VLOOKUP(A48,'Actividades de control'!$B$21:$F$122,5,0))</f>
        <v>3</v>
      </c>
      <c r="L48" s="132">
        <f>+IF(ISBLANK(VLOOKUP(A48,'Actividades de control'!$B$21:$J$122,9,0)),"",VLOOKUP(A48,'Actividades de control'!$B$21:$J$122,9,0))</f>
        <v>3</v>
      </c>
      <c r="M48" s="132">
        <f t="shared" si="4"/>
        <v>1</v>
      </c>
      <c r="N48" s="132">
        <f t="shared" si="3"/>
        <v>1</v>
      </c>
      <c r="O48" s="132"/>
      <c r="P48" s="132"/>
    </row>
    <row r="49" spans="1:16" x14ac:dyDescent="0.2">
      <c r="A49" s="132" t="s">
        <v>326</v>
      </c>
      <c r="B49" s="132" t="str">
        <f t="shared" si="6"/>
        <v>11</v>
      </c>
      <c r="C49" s="132" t="str">
        <f>+MID(VLOOKUP(A49,'Actividades de control'!$B$13:$C$176,2,0),5,LEN(VLOOKUP(A49,'Actividades de control'!$B$13:$C$176,2,0))-5)</f>
        <v xml:space="preserve"> Se cuenta con información de la 3a línea de defensa, como evaluador independiente en relación con los controles implementados por el proveedor de servicios, para  asegurar que los riesgos relacionados se mitigan.</v>
      </c>
      <c r="D49" s="132" t="s">
        <v>251</v>
      </c>
      <c r="E49" s="132" t="str">
        <f>+VLOOKUP(A49,'Actividades de control'!$B$18:$K$122,3,0)</f>
        <v>Dimension Control Interno
Tercera Linea de Defensa</v>
      </c>
      <c r="F49" s="132" t="str">
        <f>+VLOOKUP(A49,'Actividades de control'!$B$18:$K$122,10,0)</f>
        <v>Mantenimiento del control</v>
      </c>
      <c r="G49" s="132">
        <f>+VLOOKUP(A49,'Actividades de control'!$B$13:$N$176,13,0)</f>
        <v>224.01230000000001</v>
      </c>
      <c r="H49" s="134" t="e">
        <f t="shared" si="2"/>
        <v>#REF!</v>
      </c>
      <c r="I49" s="132" t="str">
        <f t="shared" si="5"/>
        <v>Cuando en el análisis de los requerimientos en los diferenes componentes del MECI se cuente con aspectos evaluados en nivel 1 (presente) y 1 (funcionando); 2 (presente) y 1 (funcionando).</v>
      </c>
      <c r="J49" s="132" t="s">
        <v>323</v>
      </c>
      <c r="K49" s="132">
        <f>+IF(ISBLANK(VLOOKUP(A49,'Actividades de control'!$B$21:$F$122,5,0)),"",VLOOKUP(A49,'Actividades de control'!$B$21:$F$122,5,0))</f>
        <v>3</v>
      </c>
      <c r="L49" s="132">
        <f>+IF(ISBLANK(VLOOKUP(A49,'Actividades de control'!$B$21:$J$122,9,0)),"",VLOOKUP(A49,'Actividades de control'!$B$21:$J$122,9,0))</f>
        <v>3</v>
      </c>
      <c r="M49" s="132">
        <f t="shared" si="4"/>
        <v>1</v>
      </c>
      <c r="N49" s="132">
        <f t="shared" si="3"/>
        <v>1</v>
      </c>
      <c r="O49" s="132"/>
      <c r="P49" s="132"/>
    </row>
    <row r="50" spans="1:16" x14ac:dyDescent="0.2">
      <c r="A50" s="132" t="s">
        <v>327</v>
      </c>
      <c r="B50" s="132" t="str">
        <f t="shared" si="6"/>
        <v>12</v>
      </c>
      <c r="C50" s="132" t="str">
        <f>+MID(VLOOKUP(A50,'Actividades de control'!$B$13:$C$176,2,0),5,LEN(VLOOKUP(A50,'Actividades de control'!$B$13:$C$176,2,0))-5)</f>
        <v xml:space="preserve"> Se evalúa la actualización de procesos, procedimientos, políticas de operación, instructivos, manuales u otras herramientas para garantizar la aplicación adecuada de las principales actividades de control.
</v>
      </c>
      <c r="D50" s="132" t="s">
        <v>251</v>
      </c>
      <c r="E50" s="132" t="str">
        <f>+VLOOKUP(A50,'Actividades de control'!$B$18:$K$122,3,0)</f>
        <v>Dimension de Gestion con Valores para el Resultado
Politica de Fortalecimiento Organizacional y Simplificacion de Procesos.</v>
      </c>
      <c r="F50" s="132" t="str">
        <f>+VLOOKUP(A50,'Actividades de control'!$B$18:$K$122,10,0)</f>
        <v>Mantenimiento del control</v>
      </c>
      <c r="G50" s="132">
        <f>+VLOOKUP(A50,'Actividades de control'!$B$13:$N$176,13,0)</f>
        <v>224.12360000000001</v>
      </c>
      <c r="H50" s="134" t="e">
        <f t="shared" si="2"/>
        <v>#REF!</v>
      </c>
      <c r="I50" s="132" t="str">
        <f t="shared" si="5"/>
        <v>Cuando en el análisis de los requerimientos en los diferenes componentes del MECI se cuente con aspectos evaluados en nivel 1 (presente) y 1 (funcionando); 2 (presente) y 1 (funcionando).</v>
      </c>
      <c r="J50" s="132" t="s">
        <v>328</v>
      </c>
      <c r="K50" s="132">
        <f>+IF(ISBLANK(VLOOKUP(A50,'Actividades de control'!$B$21:$F$122,5,0)),"",VLOOKUP(A50,'Actividades de control'!$B$21:$F$122,5,0))</f>
        <v>3</v>
      </c>
      <c r="L50" s="132">
        <f>+IF(ISBLANK(VLOOKUP(A50,'Actividades de control'!$B$21:$J$122,9,0)),"",VLOOKUP(A50,'Actividades de control'!$B$21:$J$122,9,0))</f>
        <v>3</v>
      </c>
      <c r="M50" s="132">
        <f t="shared" si="4"/>
        <v>1</v>
      </c>
      <c r="N50" s="132">
        <f t="shared" si="3"/>
        <v>1</v>
      </c>
      <c r="O50" s="132"/>
      <c r="P50" s="132"/>
    </row>
    <row r="51" spans="1:16" x14ac:dyDescent="0.2">
      <c r="A51" s="132" t="s">
        <v>329</v>
      </c>
      <c r="B51" s="132" t="str">
        <f t="shared" si="6"/>
        <v>12</v>
      </c>
      <c r="C51" s="132" t="str">
        <f>+MID(VLOOKUP(A51,'Actividades de control'!$B$13:$C$176,2,0),6,LEN(VLOOKUP(A51,'Actividades de control'!$B$13:$C$176,2,0))-6)</f>
        <v xml:space="preserve"> El diseño de controles se evalúa frente a la gestión del riesgo</v>
      </c>
      <c r="D51" s="132" t="s">
        <v>251</v>
      </c>
      <c r="E51" s="132" t="str">
        <f>+VLOOKUP(A51,'Actividades de control'!$B$18:$K$122,3,0)</f>
        <v xml:space="preserve">Todas las Dimensiones de MIPG 
</v>
      </c>
      <c r="F51" s="132" t="str">
        <f>+VLOOKUP(A51,'Actividades de control'!$B$18:$K$122,10,0)</f>
        <v>Mantenimiento del control</v>
      </c>
      <c r="G51" s="132">
        <f>+VLOOKUP(A51,'Actividades de control'!$B$13:$N$176,13,0)</f>
        <v>224.23650000000001</v>
      </c>
      <c r="H51" s="134" t="e">
        <f t="shared" si="2"/>
        <v>#REF!</v>
      </c>
      <c r="I51" s="132" t="str">
        <f t="shared" si="5"/>
        <v>Cuando en el análisis de los requerimientos en los diferenes componentes del MECI se cuente con aspectos evaluados en nivel 1 (presente) y 1 (funcionando); 2 (presente) y 1 (funcionando).</v>
      </c>
      <c r="J51" s="132" t="s">
        <v>328</v>
      </c>
      <c r="K51" s="132">
        <f>+IF(ISBLANK(VLOOKUP(A51,'Actividades de control'!$B$21:$F$122,5,0)),"",VLOOKUP(A51,'Actividades de control'!$B$21:$F$122,5,0))</f>
        <v>3</v>
      </c>
      <c r="L51" s="132">
        <f>+IF(ISBLANK(VLOOKUP(A51,'Actividades de control'!$B$21:$J$122,9,0)),"",VLOOKUP(A51,'Actividades de control'!$B$21:$J$122,9,0))</f>
        <v>3</v>
      </c>
      <c r="M51" s="132">
        <f t="shared" si="4"/>
        <v>1</v>
      </c>
      <c r="N51" s="132">
        <f t="shared" si="3"/>
        <v>1</v>
      </c>
      <c r="O51" s="132"/>
      <c r="P51" s="132"/>
    </row>
    <row r="52" spans="1:16" x14ac:dyDescent="0.2">
      <c r="A52" s="132" t="s">
        <v>330</v>
      </c>
      <c r="B52" s="132" t="str">
        <f t="shared" si="6"/>
        <v>12</v>
      </c>
      <c r="C52" s="132" t="str">
        <f>+MID(VLOOKUP(A52,'Actividades de control'!$B$13:$C$176,2,0),6,LEN(VLOOKUP(A52,'Actividades de control'!$B$13:$C$176,2,0))-6)</f>
        <v xml:space="preserve"> Monitoreo a los riesgos acorde con la política de administración de riesgo establecida para la entidad.</v>
      </c>
      <c r="D52" s="132" t="s">
        <v>251</v>
      </c>
      <c r="E52" s="132" t="str">
        <f>+VLOOKUP(A52,'Actividades de control'!$B$18:$K$122,3,0)</f>
        <v>Dimension de Direccionamiento Estrategico y Planeacion
Politica de Planeacion Institucional.</v>
      </c>
      <c r="F52" s="132" t="str">
        <f>+VLOOKUP(A52,'Actividades de control'!$B$18:$K$122,10,0)</f>
        <v>Mantenimiento del control</v>
      </c>
      <c r="G52" s="132">
        <f>+VLOOKUP(A52,'Actividades de control'!$B$13:$N$176,13,0)</f>
        <v>224.23656</v>
      </c>
      <c r="H52" s="134" t="e">
        <f t="shared" si="2"/>
        <v>#REF!</v>
      </c>
      <c r="I52" s="132" t="str">
        <f t="shared" si="5"/>
        <v>Cuando en el análisis de los requerimientos en los diferenes componentes del MECI se cuente con aspectos evaluados en nivel 1 (presente) y 1 (funcionando); 2 (presente) y 1 (funcionando).</v>
      </c>
      <c r="J52" s="132" t="s">
        <v>328</v>
      </c>
      <c r="K52" s="132">
        <f>+IF(ISBLANK(VLOOKUP(A52,'Actividades de control'!$B$21:$F$122,5,0)),"",VLOOKUP(A52,'Actividades de control'!$B$21:$F$122,5,0))</f>
        <v>3</v>
      </c>
      <c r="L52" s="132">
        <f>+IF(ISBLANK(VLOOKUP(A52,'Actividades de control'!$B$21:$J$122,9,0)),"",VLOOKUP(A52,'Actividades de control'!$B$21:$J$122,9,0))</f>
        <v>3</v>
      </c>
      <c r="M52" s="132">
        <f t="shared" si="4"/>
        <v>1</v>
      </c>
      <c r="N52" s="132">
        <f t="shared" si="3"/>
        <v>1</v>
      </c>
      <c r="O52" s="132"/>
      <c r="P52" s="132"/>
    </row>
    <row r="53" spans="1:16" x14ac:dyDescent="0.2">
      <c r="A53" s="132" t="s">
        <v>331</v>
      </c>
      <c r="B53" s="132" t="str">
        <f t="shared" si="6"/>
        <v>12</v>
      </c>
      <c r="C53" s="132" t="str">
        <f>+MID(VLOOKUP(A53,'Actividades de control'!$B$13:$C$176,2,0),6,LEN(VLOOKUP(A53,'Actividades de control'!$B$13:$C$176,2,0))-6)</f>
        <v>Verificación de que los responsables estén ejecutando los controles tal como han sido diseñados</v>
      </c>
      <c r="D53" s="132" t="s">
        <v>251</v>
      </c>
      <c r="E53" s="132" t="str">
        <f>+VLOOKUP(A53,'Actividades de control'!$B$18:$K$122,3,0)</f>
        <v>Dimension Control Interno
Segunda Linea de Defensa</v>
      </c>
      <c r="F53" s="132" t="str">
        <f>+VLOOKUP(A53,'Actividades de control'!$B$18:$K$122,10,0)</f>
        <v>Mantenimiento del control</v>
      </c>
      <c r="G53" s="132">
        <f>+VLOOKUP(A53,'Actividades de control'!$B$13:$N$176,13,0)</f>
        <v>224.23656800000001</v>
      </c>
      <c r="H53" s="134" t="e">
        <f>+_xlfn.RANK.EQ(G53,$G$2:$G$82,1)</f>
        <v>#REF!</v>
      </c>
      <c r="I53" s="132" t="str">
        <f t="shared" si="5"/>
        <v>Cuando en el análisis de los requerimientos en los diferenes componentes del MECI se cuente con aspectos evaluados en nivel 1 (presente) y 1 (funcionando); 2 (presente) y 1 (funcionando).</v>
      </c>
      <c r="J53" s="132" t="s">
        <v>328</v>
      </c>
      <c r="K53" s="132">
        <f>+IF(ISBLANK(VLOOKUP(A53,'Actividades de control'!$B$21:$F$122,5,0)),"",VLOOKUP(A53,'Actividades de control'!$B$21:$F$122,5,0))</f>
        <v>3</v>
      </c>
      <c r="L53" s="132">
        <f>+IF(ISBLANK(VLOOKUP(A53,'Actividades de control'!$B$21:$J$122,9,0)),"",VLOOKUP(A53,'Actividades de control'!$B$21:$J$122,9,0))</f>
        <v>3</v>
      </c>
      <c r="M53" s="132">
        <f t="shared" si="4"/>
        <v>1</v>
      </c>
      <c r="N53" s="132">
        <f>+AVERAGEIF($D$2:$D$82,D53,$M$2:$M$82)</f>
        <v>1</v>
      </c>
      <c r="O53" s="132"/>
      <c r="P53" s="132"/>
    </row>
    <row r="54" spans="1:16" x14ac:dyDescent="0.2">
      <c r="A54" s="132" t="s">
        <v>332</v>
      </c>
      <c r="B54" s="132" t="str">
        <f t="shared" si="6"/>
        <v>12</v>
      </c>
      <c r="C54" s="132" t="str">
        <f>+MID(VLOOKUP(A54,'Actividades de control'!$B$13:$C$176,2,0),6,LEN(VLOOKUP(A54,'Actividades de control'!$B$13:$C$176,2,0))-6)</f>
        <v xml:space="preserve"> Se evalúa la adecuación de los controles a las especificidades de cada proceso, considerando cambios en regulaciones, estructuras internas u otros aspectos que determinen cambios en su diseño</v>
      </c>
      <c r="D54" s="132" t="s">
        <v>251</v>
      </c>
      <c r="E54" s="132" t="str">
        <f>+VLOOKUP(A54,'Actividades de control'!$B$18:$K$122,3,0)</f>
        <v>Dimension Control Interno
 Lineas de Defensa</v>
      </c>
      <c r="F54" s="132" t="str">
        <f>+VLOOKUP(A54,'Actividades de control'!$B$18:$K$122,10,0)</f>
        <v>Mantenimiento del control</v>
      </c>
      <c r="G54" s="132">
        <f>+VLOOKUP(A54,'Actividades de control'!$B$13:$N$176,13,0)</f>
        <v>224.3569</v>
      </c>
      <c r="H54" s="134" t="e">
        <f>+_xlfn.RANK.EQ(G54,$G$2:$G$82,1)</f>
        <v>#REF!</v>
      </c>
      <c r="I54" s="132" t="str">
        <f t="shared" si="5"/>
        <v>Cuando en el análisis de los requerimientos en los diferenes componentes del MECI se cuente con aspectos evaluados en nivel 1 (presente) y 1 (funcionando); 2 (presente) y 1 (funcionando).</v>
      </c>
      <c r="J54" s="132" t="s">
        <v>328</v>
      </c>
      <c r="K54" s="132">
        <f>+IF(ISBLANK(VLOOKUP(A54,'Actividades de control'!$B$21:$F$122,5,0)),"",VLOOKUP(A54,'Actividades de control'!$B$21:$F$122,5,0))</f>
        <v>3</v>
      </c>
      <c r="L54" s="132">
        <f>+IF(ISBLANK(VLOOKUP(A54,'Actividades de control'!$B$21:$J$122,9,0)),"",VLOOKUP(A54,'Actividades de control'!$B$21:$J$122,9,0))</f>
        <v>3</v>
      </c>
      <c r="M54" s="132">
        <f t="shared" si="4"/>
        <v>1</v>
      </c>
      <c r="N54" s="132">
        <f>+AVERAGEIF($D$2:$D$82,D54,$M$2:$M$82)</f>
        <v>1</v>
      </c>
      <c r="O54" s="132"/>
      <c r="P54" s="132"/>
    </row>
    <row r="55" spans="1:16" ht="12.75" customHeight="1" x14ac:dyDescent="0.2">
      <c r="A55" s="132" t="s">
        <v>333</v>
      </c>
      <c r="B55" s="132" t="str">
        <f t="shared" si="6"/>
        <v>13</v>
      </c>
      <c r="C55" s="132" t="e">
        <f>+MID(VLOOKUP(A55,#REF!,2,0),6,LEN(VLOOKUP(A55,#REF!,2,0))-6)</f>
        <v>#REF!</v>
      </c>
      <c r="D55" s="132" t="s">
        <v>334</v>
      </c>
      <c r="E55" s="132" t="e">
        <f>+VLOOKUP(A55,#REF!,3,0)</f>
        <v>#REF!</v>
      </c>
      <c r="F55" s="132" t="e">
        <f>+VLOOKUP(A55,#REF!,10,0)</f>
        <v>#REF!</v>
      </c>
      <c r="G55" s="132" t="e">
        <f>+VLOOKUP(A55,#REF!,13,0)</f>
        <v>#REF!</v>
      </c>
      <c r="H55" s="134" t="e">
        <f t="shared" si="2"/>
        <v>#REF!</v>
      </c>
      <c r="I55" s="132" t="e">
        <f t="shared" si="5"/>
        <v>#REF!</v>
      </c>
      <c r="J55" s="132" t="s">
        <v>335</v>
      </c>
      <c r="K55" s="132" t="e">
        <f>+IF(ISBLANK(VLOOKUP(A55,#REF!,5,0)),"",VLOOKUP(A55,#REF!,5,0))</f>
        <v>#REF!</v>
      </c>
      <c r="L55" s="132" t="e">
        <f>+IF(ISBLANK(VLOOKUP(A55,#REF!,9,0)),"",VLOOKUP(A55,#REF!,9,0))</f>
        <v>#REF!</v>
      </c>
      <c r="M55" s="132" t="e">
        <f t="shared" si="4"/>
        <v>#REF!</v>
      </c>
      <c r="N55" s="132" t="e">
        <f>+AVERAGEIF($D$2:$D$82,D55,$M$2:$M$82)</f>
        <v>#REF!</v>
      </c>
      <c r="O55" s="132"/>
      <c r="P55" s="132"/>
    </row>
    <row r="56" spans="1:16" ht="12.75" customHeight="1" x14ac:dyDescent="0.2">
      <c r="A56" s="132" t="s">
        <v>336</v>
      </c>
      <c r="B56" s="132" t="str">
        <f t="shared" si="6"/>
        <v>13</v>
      </c>
      <c r="C56" s="132" t="e">
        <f>+MID(VLOOKUP(A56,#REF!,2,0),6,LEN(VLOOKUP(A56,#REF!,2,0))-6)</f>
        <v>#REF!</v>
      </c>
      <c r="D56" s="132" t="s">
        <v>334</v>
      </c>
      <c r="E56" s="132" t="e">
        <f>+VLOOKUP(A56,#REF!,3,0)</f>
        <v>#REF!</v>
      </c>
      <c r="F56" s="132" t="e">
        <f>+VLOOKUP(A56,#REF!,10,0)</f>
        <v>#REF!</v>
      </c>
      <c r="G56" s="132" t="e">
        <f>+VLOOKUP(A56,#REF!,13,0)</f>
        <v>#REF!</v>
      </c>
      <c r="H56" s="134" t="e">
        <f t="shared" si="2"/>
        <v>#REF!</v>
      </c>
      <c r="I56" s="132" t="e">
        <f t="shared" si="5"/>
        <v>#REF!</v>
      </c>
      <c r="J56" s="132" t="s">
        <v>335</v>
      </c>
      <c r="K56" s="132" t="e">
        <f>+IF(ISBLANK(VLOOKUP(A56,#REF!,5,0)),"",VLOOKUP(A56,#REF!,5,0))</f>
        <v>#REF!</v>
      </c>
      <c r="L56" s="132" t="e">
        <f>+IF(ISBLANK(VLOOKUP(A56,#REF!,9,0)),"",VLOOKUP(A56,#REF!,9,0))</f>
        <v>#REF!</v>
      </c>
      <c r="M56" s="132" t="e">
        <f t="shared" si="4"/>
        <v>#REF!</v>
      </c>
      <c r="N56" s="132" t="e">
        <f t="shared" si="3"/>
        <v>#REF!</v>
      </c>
      <c r="O56" s="132"/>
      <c r="P56" s="132"/>
    </row>
    <row r="57" spans="1:16" ht="12.75" customHeight="1" x14ac:dyDescent="0.2">
      <c r="A57" s="132" t="s">
        <v>337</v>
      </c>
      <c r="B57" s="132" t="str">
        <f t="shared" si="6"/>
        <v>13</v>
      </c>
      <c r="C57" s="132" t="e">
        <f>+MID(VLOOKUP(A57,#REF!,2,0),6,LEN(VLOOKUP(A57,#REF!,2,0))-6)</f>
        <v>#REF!</v>
      </c>
      <c r="D57" s="132" t="s">
        <v>334</v>
      </c>
      <c r="E57" s="132" t="e">
        <f>+VLOOKUP(A57,#REF!,3,0)</f>
        <v>#REF!</v>
      </c>
      <c r="F57" s="132" t="e">
        <f>+VLOOKUP(A57,#REF!,10,0)</f>
        <v>#REF!</v>
      </c>
      <c r="G57" s="132" t="e">
        <f>+VLOOKUP(A57,#REF!,13,0)</f>
        <v>#REF!</v>
      </c>
      <c r="H57" s="134" t="e">
        <f t="shared" si="2"/>
        <v>#REF!</v>
      </c>
      <c r="I57" s="132" t="e">
        <f t="shared" si="5"/>
        <v>#REF!</v>
      </c>
      <c r="J57" s="132" t="s">
        <v>335</v>
      </c>
      <c r="K57" s="132" t="e">
        <f>+IF(ISBLANK(VLOOKUP(A57,#REF!,5,0)),"",VLOOKUP(A57,#REF!,5,0))</f>
        <v>#REF!</v>
      </c>
      <c r="L57" s="132" t="e">
        <f>+IF(ISBLANK(VLOOKUP(A57,#REF!,9,0)),"",VLOOKUP(A57,#REF!,9,0))</f>
        <v>#REF!</v>
      </c>
      <c r="M57" s="132" t="e">
        <f t="shared" si="4"/>
        <v>#REF!</v>
      </c>
      <c r="N57" s="132" t="e">
        <f t="shared" si="3"/>
        <v>#REF!</v>
      </c>
      <c r="O57" s="132"/>
      <c r="P57" s="132"/>
    </row>
    <row r="58" spans="1:16" ht="12.75" customHeight="1" x14ac:dyDescent="0.2">
      <c r="A58" s="132" t="s">
        <v>338</v>
      </c>
      <c r="B58" s="132" t="str">
        <f t="shared" si="6"/>
        <v>13</v>
      </c>
      <c r="C58" s="132" t="e">
        <f>+MID(VLOOKUP(A58,#REF!,2,0),6,LEN(VLOOKUP(A58,#REF!,2,0))-6)</f>
        <v>#REF!</v>
      </c>
      <c r="D58" s="132" t="s">
        <v>334</v>
      </c>
      <c r="E58" s="132" t="e">
        <f>+VLOOKUP(A58,#REF!,3,0)</f>
        <v>#REF!</v>
      </c>
      <c r="F58" s="132" t="e">
        <f>+VLOOKUP(A58,#REF!,10,0)</f>
        <v>#REF!</v>
      </c>
      <c r="G58" s="132" t="e">
        <f>+VLOOKUP(A58,#REF!,13,0)</f>
        <v>#REF!</v>
      </c>
      <c r="H58" s="134" t="e">
        <f t="shared" si="2"/>
        <v>#REF!</v>
      </c>
      <c r="I58" s="132" t="e">
        <f t="shared" si="5"/>
        <v>#REF!</v>
      </c>
      <c r="J58" s="132" t="s">
        <v>335</v>
      </c>
      <c r="K58" s="132" t="e">
        <f>+IF(ISBLANK(VLOOKUP(A58,#REF!,5,0)),"",VLOOKUP(A58,#REF!,5,0))</f>
        <v>#REF!</v>
      </c>
      <c r="L58" s="132" t="e">
        <f>+IF(ISBLANK(VLOOKUP(A58,#REF!,9,0)),"",VLOOKUP(A58,#REF!,9,0))</f>
        <v>#REF!</v>
      </c>
      <c r="M58" s="132" t="e">
        <f t="shared" si="4"/>
        <v>#REF!</v>
      </c>
      <c r="N58" s="132" t="e">
        <f t="shared" si="3"/>
        <v>#REF!</v>
      </c>
      <c r="O58" s="132"/>
      <c r="P58" s="132"/>
    </row>
    <row r="59" spans="1:16" ht="12.75" customHeight="1" x14ac:dyDescent="0.2">
      <c r="A59" s="132" t="s">
        <v>339</v>
      </c>
      <c r="B59" s="132" t="str">
        <f t="shared" si="6"/>
        <v>14</v>
      </c>
      <c r="C59" s="132" t="e">
        <f>+MID(VLOOKUP(A59,#REF!,2,0),6,LEN(VLOOKUP(A59,#REF!,2,0))-6)</f>
        <v>#REF!</v>
      </c>
      <c r="D59" s="132" t="s">
        <v>334</v>
      </c>
      <c r="E59" s="132" t="e">
        <f>+VLOOKUP(A59,#REF!,3,0)</f>
        <v>#REF!</v>
      </c>
      <c r="F59" s="132" t="e">
        <f>+VLOOKUP(A59,#REF!,10,0)</f>
        <v>#REF!</v>
      </c>
      <c r="G59" s="132" t="e">
        <f>+VLOOKUP(A59,#REF!,13,0)</f>
        <v>#REF!</v>
      </c>
      <c r="H59" s="134" t="e">
        <f t="shared" si="2"/>
        <v>#REF!</v>
      </c>
      <c r="I59" s="132" t="e">
        <f t="shared" si="5"/>
        <v>#REF!</v>
      </c>
      <c r="J59" s="132" t="s">
        <v>340</v>
      </c>
      <c r="K59" s="132" t="e">
        <f>+IF(ISBLANK(VLOOKUP(A59,#REF!,5,0)),"",VLOOKUP(A59,#REF!,5,0))</f>
        <v>#REF!</v>
      </c>
      <c r="L59" s="132" t="e">
        <f>+IF(ISBLANK(VLOOKUP(A59,#REF!,9,0)),"",VLOOKUP(A59,#REF!,9,0))</f>
        <v>#REF!</v>
      </c>
      <c r="M59" s="132" t="e">
        <f t="shared" si="4"/>
        <v>#REF!</v>
      </c>
      <c r="N59" s="132" t="e">
        <f t="shared" si="3"/>
        <v>#REF!</v>
      </c>
      <c r="O59" s="132"/>
      <c r="P59" s="132"/>
    </row>
    <row r="60" spans="1:16" ht="12.75" customHeight="1" x14ac:dyDescent="0.2">
      <c r="A60" s="132" t="s">
        <v>341</v>
      </c>
      <c r="B60" s="132" t="str">
        <f t="shared" si="6"/>
        <v>14</v>
      </c>
      <c r="C60" s="132" t="e">
        <f>+MID(VLOOKUP(A60,#REF!,2,0),6,LEN(VLOOKUP(A60,#REF!,2,0))-6)</f>
        <v>#REF!</v>
      </c>
      <c r="D60" s="132" t="s">
        <v>334</v>
      </c>
      <c r="E60" s="132" t="e">
        <f>+VLOOKUP(A60,#REF!,3,0)</f>
        <v>#REF!</v>
      </c>
      <c r="F60" s="132" t="e">
        <f>+VLOOKUP(A60,#REF!,10,0)</f>
        <v>#REF!</v>
      </c>
      <c r="G60" s="132" t="e">
        <f>+VLOOKUP(A60,#REF!,13,0)</f>
        <v>#REF!</v>
      </c>
      <c r="H60" s="134" t="e">
        <f t="shared" si="2"/>
        <v>#REF!</v>
      </c>
      <c r="I60" s="132" t="e">
        <f t="shared" si="5"/>
        <v>#REF!</v>
      </c>
      <c r="J60" s="132" t="s">
        <v>340</v>
      </c>
      <c r="K60" s="132" t="e">
        <f>+IF(ISBLANK(VLOOKUP(A60,#REF!,5,0)),"",VLOOKUP(A60,#REF!,5,0))</f>
        <v>#REF!</v>
      </c>
      <c r="L60" s="132" t="e">
        <f>+IF(ISBLANK(VLOOKUP(A60,#REF!,9,0)),"",VLOOKUP(A60,#REF!,9,0))</f>
        <v>#REF!</v>
      </c>
      <c r="M60" s="132" t="e">
        <f t="shared" si="4"/>
        <v>#REF!</v>
      </c>
      <c r="N60" s="132" t="e">
        <f t="shared" si="3"/>
        <v>#REF!</v>
      </c>
      <c r="O60" s="132"/>
      <c r="P60" s="132"/>
    </row>
    <row r="61" spans="1:16" ht="12.75" customHeight="1" x14ac:dyDescent="0.2">
      <c r="A61" s="132" t="s">
        <v>342</v>
      </c>
      <c r="B61" s="132" t="str">
        <f t="shared" si="6"/>
        <v>14</v>
      </c>
      <c r="C61" s="132" t="e">
        <f>+MID(VLOOKUP(A61,#REF!,2,0),6,LEN(VLOOKUP(A61,#REF!,2,0))-6)</f>
        <v>#REF!</v>
      </c>
      <c r="D61" s="132" t="s">
        <v>334</v>
      </c>
      <c r="E61" s="132" t="e">
        <f>+VLOOKUP(A61,#REF!,3,0)</f>
        <v>#REF!</v>
      </c>
      <c r="F61" s="132" t="e">
        <f>+VLOOKUP(A61,#REF!,10,0)</f>
        <v>#REF!</v>
      </c>
      <c r="G61" s="132" t="e">
        <f>+VLOOKUP(A61,#REF!,13,0)</f>
        <v>#REF!</v>
      </c>
      <c r="H61" s="134" t="e">
        <f t="shared" si="2"/>
        <v>#REF!</v>
      </c>
      <c r="I61" s="132" t="e">
        <f t="shared" si="5"/>
        <v>#REF!</v>
      </c>
      <c r="J61" s="132" t="s">
        <v>340</v>
      </c>
      <c r="K61" s="132" t="e">
        <f>+IF(ISBLANK(VLOOKUP(A61,#REF!,5,0)),"",VLOOKUP(A61,#REF!,5,0))</f>
        <v>#REF!</v>
      </c>
      <c r="L61" s="132" t="e">
        <f>+IF(ISBLANK(VLOOKUP(A61,#REF!,9,0)),"",VLOOKUP(A61,#REF!,9,0))</f>
        <v>#REF!</v>
      </c>
      <c r="M61" s="132" t="e">
        <f t="shared" si="4"/>
        <v>#REF!</v>
      </c>
      <c r="N61" s="132" t="e">
        <f t="shared" si="3"/>
        <v>#REF!</v>
      </c>
      <c r="O61" s="132"/>
      <c r="P61" s="132"/>
    </row>
    <row r="62" spans="1:16" ht="12.75" customHeight="1" x14ac:dyDescent="0.2">
      <c r="A62" s="132" t="s">
        <v>343</v>
      </c>
      <c r="B62" s="132" t="str">
        <f t="shared" si="6"/>
        <v>14</v>
      </c>
      <c r="C62" s="132" t="e">
        <f>+MID(VLOOKUP(A62,#REF!,2,0),6,LEN(VLOOKUP(A62,#REF!,2,0))-6)</f>
        <v>#REF!</v>
      </c>
      <c r="D62" s="132" t="s">
        <v>334</v>
      </c>
      <c r="E62" s="132" t="e">
        <f>+VLOOKUP(A62,#REF!,3,0)</f>
        <v>#REF!</v>
      </c>
      <c r="F62" s="132" t="e">
        <f>+VLOOKUP(A62,#REF!,10,0)</f>
        <v>#REF!</v>
      </c>
      <c r="G62" s="132" t="e">
        <f>+VLOOKUP(A62,#REF!,13,0)</f>
        <v>#REF!</v>
      </c>
      <c r="H62" s="134" t="e">
        <f t="shared" si="2"/>
        <v>#REF!</v>
      </c>
      <c r="I62" s="132" t="e">
        <f t="shared" si="5"/>
        <v>#REF!</v>
      </c>
      <c r="J62" s="132" t="s">
        <v>340</v>
      </c>
      <c r="K62" s="132" t="e">
        <f>+IF(ISBLANK(VLOOKUP(A62,#REF!,5,0)),"",VLOOKUP(A62,#REF!,5,0))</f>
        <v>#REF!</v>
      </c>
      <c r="L62" s="132" t="e">
        <f>+IF(ISBLANK(VLOOKUP(A62,#REF!,9,0)),"",VLOOKUP(A62,#REF!,9,0))</f>
        <v>#REF!</v>
      </c>
      <c r="M62" s="132" t="e">
        <f t="shared" si="4"/>
        <v>#REF!</v>
      </c>
      <c r="N62" s="132" t="e">
        <f t="shared" si="3"/>
        <v>#REF!</v>
      </c>
      <c r="O62" s="132"/>
      <c r="P62" s="132"/>
    </row>
    <row r="63" spans="1:16" ht="12.75" customHeight="1" x14ac:dyDescent="0.2">
      <c r="A63" s="132" t="s">
        <v>344</v>
      </c>
      <c r="B63" s="132" t="str">
        <f t="shared" si="6"/>
        <v>15</v>
      </c>
      <c r="C63" s="132" t="e">
        <f>+MID(VLOOKUP(A63,#REF!,2,0),6,LEN(VLOOKUP(A63,#REF!,2,0))-6)</f>
        <v>#REF!</v>
      </c>
      <c r="D63" s="132" t="s">
        <v>334</v>
      </c>
      <c r="E63" s="132" t="e">
        <f>+VLOOKUP(A63,#REF!,3,0)</f>
        <v>#REF!</v>
      </c>
      <c r="F63" s="132" t="e">
        <f>+VLOOKUP(A63,#REF!,10,0)</f>
        <v>#REF!</v>
      </c>
      <c r="G63" s="132" t="e">
        <f>+VLOOKUP(A63,#REF!,13,0)</f>
        <v>#REF!</v>
      </c>
      <c r="H63" s="134" t="e">
        <f t="shared" si="2"/>
        <v>#REF!</v>
      </c>
      <c r="I63" s="132" t="e">
        <f t="shared" si="5"/>
        <v>#REF!</v>
      </c>
      <c r="J63" s="132" t="s">
        <v>345</v>
      </c>
      <c r="K63" s="132" t="e">
        <f>+IF(ISBLANK(VLOOKUP(A63,#REF!,5,0)),"",VLOOKUP(A63,#REF!,5,0))</f>
        <v>#REF!</v>
      </c>
      <c r="L63" s="132" t="e">
        <f>+IF(ISBLANK(VLOOKUP(A63,#REF!,9,0)),"",VLOOKUP(A63,#REF!,9,0))</f>
        <v>#REF!</v>
      </c>
      <c r="M63" s="132" t="e">
        <f t="shared" si="4"/>
        <v>#REF!</v>
      </c>
      <c r="N63" s="132" t="e">
        <f t="shared" si="3"/>
        <v>#REF!</v>
      </c>
      <c r="O63" s="132"/>
      <c r="P63" s="132"/>
    </row>
    <row r="64" spans="1:16" x14ac:dyDescent="0.2">
      <c r="A64" s="132" t="s">
        <v>346</v>
      </c>
      <c r="B64" s="132" t="str">
        <f t="shared" si="6"/>
        <v>15</v>
      </c>
      <c r="C64" s="132" t="e">
        <f>+MID(VLOOKUP(A64,#REF!,2,0),6,LEN(VLOOKUP(A64,#REF!,2,0))-6)</f>
        <v>#REF!</v>
      </c>
      <c r="D64" s="132" t="s">
        <v>334</v>
      </c>
      <c r="E64" s="132" t="e">
        <f>+VLOOKUP(A64,#REF!,3,0)</f>
        <v>#REF!</v>
      </c>
      <c r="F64" s="132" t="e">
        <f>+VLOOKUP(A64,#REF!,10,0)</f>
        <v>#REF!</v>
      </c>
      <c r="G64" s="132" t="e">
        <f>+VLOOKUP(A64,#REF!,13,0)</f>
        <v>#REF!</v>
      </c>
      <c r="H64" s="134" t="e">
        <f t="shared" si="2"/>
        <v>#REF!</v>
      </c>
      <c r="I64" s="132" t="e">
        <f t="shared" si="5"/>
        <v>#REF!</v>
      </c>
      <c r="J64" s="132" t="s">
        <v>345</v>
      </c>
      <c r="K64" s="132" t="e">
        <f>+IF(ISBLANK(VLOOKUP(A64,#REF!,5,0)),"",VLOOKUP(A64,#REF!,5,0))</f>
        <v>#REF!</v>
      </c>
      <c r="L64" s="132" t="e">
        <f>+IF(ISBLANK(VLOOKUP(A64,#REF!,9,0)),"",VLOOKUP(A64,#REF!,9,0))</f>
        <v>#REF!</v>
      </c>
      <c r="M64" s="132" t="e">
        <f t="shared" si="4"/>
        <v>#REF!</v>
      </c>
      <c r="N64" s="132" t="e">
        <f t="shared" si="3"/>
        <v>#REF!</v>
      </c>
      <c r="O64" s="132"/>
      <c r="P64" s="132"/>
    </row>
    <row r="65" spans="1:16" x14ac:dyDescent="0.2">
      <c r="A65" s="132" t="s">
        <v>347</v>
      </c>
      <c r="B65" s="132" t="str">
        <f t="shared" si="6"/>
        <v>15</v>
      </c>
      <c r="C65" s="132" t="e">
        <f>+MID(VLOOKUP(A65,#REF!,2,0),6,LEN(VLOOKUP(A65,#REF!,2,0))-6)</f>
        <v>#REF!</v>
      </c>
      <c r="D65" s="132" t="s">
        <v>334</v>
      </c>
      <c r="E65" s="132" t="e">
        <f>+VLOOKUP(A65,#REF!,3,0)</f>
        <v>#REF!</v>
      </c>
      <c r="F65" s="132" t="e">
        <f>+VLOOKUP(A65,#REF!,10,0)</f>
        <v>#REF!</v>
      </c>
      <c r="G65" s="132" t="e">
        <f>+VLOOKUP(A65,#REF!,13,0)</f>
        <v>#REF!</v>
      </c>
      <c r="H65" s="134" t="e">
        <f t="shared" si="2"/>
        <v>#REF!</v>
      </c>
      <c r="I65" s="132" t="e">
        <f t="shared" si="5"/>
        <v>#REF!</v>
      </c>
      <c r="J65" s="132" t="s">
        <v>345</v>
      </c>
      <c r="K65" s="132" t="e">
        <f>+IF(ISBLANK(VLOOKUP(A65,#REF!,5,0)),"",VLOOKUP(A65,#REF!,5,0))</f>
        <v>#REF!</v>
      </c>
      <c r="L65" s="132" t="e">
        <f>+IF(ISBLANK(VLOOKUP(A65,#REF!,9,0)),"",VLOOKUP(A65,#REF!,9,0))</f>
        <v>#REF!</v>
      </c>
      <c r="M65" s="132" t="e">
        <f t="shared" si="4"/>
        <v>#REF!</v>
      </c>
      <c r="N65" s="132" t="e">
        <f t="shared" si="3"/>
        <v>#REF!</v>
      </c>
      <c r="O65" s="132"/>
      <c r="P65" s="132"/>
    </row>
    <row r="66" spans="1:16" x14ac:dyDescent="0.2">
      <c r="A66" s="132" t="s">
        <v>348</v>
      </c>
      <c r="B66" s="132" t="str">
        <f t="shared" si="6"/>
        <v>15</v>
      </c>
      <c r="C66" s="132" t="e">
        <f>+MID(VLOOKUP(A66,#REF!,2,0),6,LEN(VLOOKUP(A66,#REF!,2,0))-6)</f>
        <v>#REF!</v>
      </c>
      <c r="D66" s="132" t="s">
        <v>334</v>
      </c>
      <c r="E66" s="132" t="e">
        <f>+VLOOKUP(A66,#REF!,3,0)</f>
        <v>#REF!</v>
      </c>
      <c r="F66" s="132" t="e">
        <f>+VLOOKUP(A66,#REF!,10,0)</f>
        <v>#REF!</v>
      </c>
      <c r="G66" s="132" t="e">
        <f>+VLOOKUP(A66,#REF!,13,0)</f>
        <v>#REF!</v>
      </c>
      <c r="H66" s="134" t="e">
        <f t="shared" si="2"/>
        <v>#REF!</v>
      </c>
      <c r="I66" s="132" t="e">
        <f t="shared" ref="I66:I82" si="7">+IF(F66=$F$2,$P$4,IF(F66=$F$3,$P$2,$P$3))</f>
        <v>#REF!</v>
      </c>
      <c r="J66" s="132" t="s">
        <v>345</v>
      </c>
      <c r="K66" s="132" t="e">
        <f>+IF(ISBLANK(VLOOKUP(A66,#REF!,5,0)),"",VLOOKUP(A66,#REF!,5,0))</f>
        <v>#REF!</v>
      </c>
      <c r="L66" s="132" t="e">
        <f>+IF(ISBLANK(VLOOKUP(A66,#REF!,9,0)),"",VLOOKUP(A66,#REF!,9,0))</f>
        <v>#REF!</v>
      </c>
      <c r="M66" s="132" t="e">
        <f t="shared" si="4"/>
        <v>#REF!</v>
      </c>
      <c r="N66" s="132" t="e">
        <f t="shared" si="3"/>
        <v>#REF!</v>
      </c>
      <c r="O66" s="132"/>
      <c r="P66" s="132"/>
    </row>
    <row r="67" spans="1:16" x14ac:dyDescent="0.2">
      <c r="A67" s="132" t="s">
        <v>349</v>
      </c>
      <c r="B67" s="132" t="str">
        <f t="shared" si="6"/>
        <v>15</v>
      </c>
      <c r="C67" s="132" t="e">
        <f>+MID(VLOOKUP(A67,#REF!,2,0),6,LEN(VLOOKUP(A67,#REF!,2,0))-6)</f>
        <v>#REF!</v>
      </c>
      <c r="D67" s="132" t="s">
        <v>334</v>
      </c>
      <c r="E67" s="132" t="e">
        <f>+VLOOKUP(A67,#REF!,3,0)</f>
        <v>#REF!</v>
      </c>
      <c r="F67" s="132" t="e">
        <f>+VLOOKUP(A67,#REF!,10,0)</f>
        <v>#REF!</v>
      </c>
      <c r="G67" s="132" t="e">
        <f>+VLOOKUP(A67,#REF!,13,0)</f>
        <v>#REF!</v>
      </c>
      <c r="H67" s="134" t="e">
        <f t="shared" si="2"/>
        <v>#REF!</v>
      </c>
      <c r="I67" s="132" t="e">
        <f t="shared" si="7"/>
        <v>#REF!</v>
      </c>
      <c r="J67" s="132" t="s">
        <v>345</v>
      </c>
      <c r="K67" s="132" t="e">
        <f>+IF(ISBLANK(VLOOKUP(A67,#REF!,5,0)),"",VLOOKUP(A67,#REF!,5,0))</f>
        <v>#REF!</v>
      </c>
      <c r="L67" s="132" t="e">
        <f>+IF(ISBLANK(VLOOKUP(A67,#REF!,9,0)),"",VLOOKUP(A67,#REF!,9,0))</f>
        <v>#REF!</v>
      </c>
      <c r="M67" s="132" t="e">
        <f t="shared" si="4"/>
        <v>#REF!</v>
      </c>
      <c r="N67" s="132" t="e">
        <f t="shared" si="3"/>
        <v>#REF!</v>
      </c>
      <c r="O67" s="132"/>
      <c r="P67" s="132"/>
    </row>
    <row r="68" spans="1:16" x14ac:dyDescent="0.2">
      <c r="A68" s="132" t="s">
        <v>350</v>
      </c>
      <c r="B68" s="132" t="str">
        <f t="shared" si="6"/>
        <v>15</v>
      </c>
      <c r="C68" s="132" t="e">
        <f>+MID(VLOOKUP(A68,#REF!,2,0),6,LEN(VLOOKUP(A68,#REF!,2,0))-6)</f>
        <v>#REF!</v>
      </c>
      <c r="D68" s="132" t="s">
        <v>334</v>
      </c>
      <c r="E68" s="132" t="e">
        <f>+VLOOKUP(A68,#REF!,3,0)</f>
        <v>#REF!</v>
      </c>
      <c r="F68" s="132" t="e">
        <f>+VLOOKUP(A68,#REF!,10,0)</f>
        <v>#REF!</v>
      </c>
      <c r="G68" s="132" t="e">
        <f>+VLOOKUP(A68,#REF!,13,0)</f>
        <v>#REF!</v>
      </c>
      <c r="H68" s="134" t="e">
        <f t="shared" si="2"/>
        <v>#REF!</v>
      </c>
      <c r="I68" s="132" t="e">
        <f t="shared" si="7"/>
        <v>#REF!</v>
      </c>
      <c r="J68" s="132" t="s">
        <v>345</v>
      </c>
      <c r="K68" s="132" t="e">
        <f>+IF(ISBLANK(VLOOKUP(A68,#REF!,5,0)),"",VLOOKUP(A68,#REF!,5,0))</f>
        <v>#REF!</v>
      </c>
      <c r="L68" s="132" t="e">
        <f>+IF(ISBLANK(VLOOKUP(A68,#REF!,9,0)),"",VLOOKUP(A68,#REF!,9,0))</f>
        <v>#REF!</v>
      </c>
      <c r="M68" s="132" t="e">
        <f t="shared" ref="M68:M82" si="8">+IF(OR(AND(K68=1,L68=1),AND(ISBLANK(K68),ISBLANK(L68)),K68="",L68=""),0,IF(OR(AND(K68=1,L68=2),AND(K68=1,L68=3)),0.25,IF(OR(AND(K68=2,L68=2),AND(K68=3,L68=1),AND(K68=3,L68=2),AND(K68=2,L68=1)),0.5,IF(AND(K68=2,L68=3),0.75,1))))</f>
        <v>#REF!</v>
      </c>
      <c r="N68" s="132" t="e">
        <f t="shared" si="3"/>
        <v>#REF!</v>
      </c>
      <c r="O68" s="132"/>
      <c r="P68" s="132"/>
    </row>
    <row r="69" spans="1:16" x14ac:dyDescent="0.2">
      <c r="A69" s="132" t="s">
        <v>351</v>
      </c>
      <c r="B69" s="132" t="str">
        <f t="shared" si="6"/>
        <v>16</v>
      </c>
      <c r="C69" s="132" t="e">
        <f>+MID(VLOOKUP(A69,#REF!,2,0),6,LEN(VLOOKUP(A69,#REF!,2,0))-6)</f>
        <v>#REF!</v>
      </c>
      <c r="D69" s="132" t="s">
        <v>352</v>
      </c>
      <c r="E69" s="132" t="e">
        <f>+VLOOKUP(A69,#REF!,3,0)</f>
        <v>#REF!</v>
      </c>
      <c r="F69" s="132" t="e">
        <f>+VLOOKUP(A69,#REF!,10,0)</f>
        <v>#REF!</v>
      </c>
      <c r="G69" s="132" t="e">
        <f>+VLOOKUP(A69,#REF!,13,0)</f>
        <v>#REF!</v>
      </c>
      <c r="H69" s="134" t="e">
        <f t="shared" si="2"/>
        <v>#REF!</v>
      </c>
      <c r="I69" s="132" t="e">
        <f t="shared" si="7"/>
        <v>#REF!</v>
      </c>
      <c r="J69" s="132" t="s">
        <v>353</v>
      </c>
      <c r="K69" s="132" t="e">
        <f>+IF(ISBLANK(VLOOKUP(A69,#REF!,5,0)),"",VLOOKUP(A69,#REF!,5,0))</f>
        <v>#REF!</v>
      </c>
      <c r="L69" s="132" t="e">
        <f>+IF(ISBLANK(VLOOKUP(A69,#REF!,9,0)),"",VLOOKUP(A69,#REF!,9,0))</f>
        <v>#REF!</v>
      </c>
      <c r="M69" s="132" t="e">
        <f t="shared" si="8"/>
        <v>#REF!</v>
      </c>
      <c r="N69" s="132" t="e">
        <f t="shared" si="3"/>
        <v>#REF!</v>
      </c>
      <c r="O69" s="132"/>
      <c r="P69" s="132"/>
    </row>
    <row r="70" spans="1:16" x14ac:dyDescent="0.2">
      <c r="A70" s="132" t="s">
        <v>354</v>
      </c>
      <c r="B70" s="132" t="str">
        <f t="shared" si="6"/>
        <v>16</v>
      </c>
      <c r="C70" s="132" t="e">
        <f>+MID(VLOOKUP(A70,#REF!,2,0),6,LEN(VLOOKUP(A70,#REF!,2,0))-6)</f>
        <v>#REF!</v>
      </c>
      <c r="D70" s="132" t="s">
        <v>352</v>
      </c>
      <c r="E70" s="132" t="e">
        <f>+VLOOKUP(A70,#REF!,3,0)</f>
        <v>#REF!</v>
      </c>
      <c r="F70" s="132" t="e">
        <f>+VLOOKUP(A70,#REF!,10,0)</f>
        <v>#REF!</v>
      </c>
      <c r="G70" s="132" t="e">
        <f>+VLOOKUP(A70,#REF!,13,0)</f>
        <v>#REF!</v>
      </c>
      <c r="H70" s="134" t="e">
        <f t="shared" si="2"/>
        <v>#REF!</v>
      </c>
      <c r="I70" s="132" t="e">
        <f t="shared" si="7"/>
        <v>#REF!</v>
      </c>
      <c r="J70" s="132" t="s">
        <v>353</v>
      </c>
      <c r="K70" s="132" t="e">
        <f>+IF(ISBLANK(VLOOKUP(A70,#REF!,5,0)),"",VLOOKUP(A70,#REF!,5,0))</f>
        <v>#REF!</v>
      </c>
      <c r="L70" s="132" t="e">
        <f>+IF(ISBLANK(VLOOKUP(A70,#REF!,9,0)),"",VLOOKUP(A70,#REF!,9,0))</f>
        <v>#REF!</v>
      </c>
      <c r="M70" s="132" t="e">
        <f t="shared" si="8"/>
        <v>#REF!</v>
      </c>
      <c r="N70" s="132" t="e">
        <f t="shared" si="3"/>
        <v>#REF!</v>
      </c>
      <c r="O70" s="132"/>
      <c r="P70" s="132"/>
    </row>
    <row r="71" spans="1:16" x14ac:dyDescent="0.2">
      <c r="A71" s="132" t="s">
        <v>355</v>
      </c>
      <c r="B71" s="132" t="str">
        <f t="shared" si="6"/>
        <v>16</v>
      </c>
      <c r="C71" s="132" t="e">
        <f>+MID(VLOOKUP(A71,#REF!,2,0),6,LEN(VLOOKUP(A71,#REF!,2,0))-6)</f>
        <v>#REF!</v>
      </c>
      <c r="D71" s="132" t="s">
        <v>352</v>
      </c>
      <c r="E71" s="132" t="e">
        <f>+VLOOKUP(A71,#REF!,3,0)</f>
        <v>#REF!</v>
      </c>
      <c r="F71" s="132" t="e">
        <f>+VLOOKUP(A71,#REF!,10,0)</f>
        <v>#REF!</v>
      </c>
      <c r="G71" s="132" t="e">
        <f>+VLOOKUP(A71,#REF!,13,0)</f>
        <v>#REF!</v>
      </c>
      <c r="H71" s="134" t="e">
        <f t="shared" ref="H71:H82" si="9">+_xlfn.RANK.EQ(G71,$G$2:$G$82,1)</f>
        <v>#REF!</v>
      </c>
      <c r="I71" s="132" t="e">
        <f t="shared" si="7"/>
        <v>#REF!</v>
      </c>
      <c r="J71" s="132" t="s">
        <v>353</v>
      </c>
      <c r="K71" s="132" t="e">
        <f>+IF(ISBLANK(VLOOKUP(A71,#REF!,5,0)),"",VLOOKUP(A71,#REF!,5,0))</f>
        <v>#REF!</v>
      </c>
      <c r="L71" s="132" t="e">
        <f>+IF(ISBLANK(VLOOKUP(A71,#REF!,9,0)),"",VLOOKUP(A71,#REF!,9,0))</f>
        <v>#REF!</v>
      </c>
      <c r="M71" s="132" t="e">
        <f t="shared" si="8"/>
        <v>#REF!</v>
      </c>
      <c r="N71" s="132" t="e">
        <f t="shared" ref="N71:N82" si="10">+AVERAGEIF($D$2:$D$82,D71,$M$2:$M$82)</f>
        <v>#REF!</v>
      </c>
      <c r="O71" s="132"/>
      <c r="P71" s="132"/>
    </row>
    <row r="72" spans="1:16" x14ac:dyDescent="0.2">
      <c r="A72" s="132" t="s">
        <v>356</v>
      </c>
      <c r="B72" s="132" t="str">
        <f t="shared" si="6"/>
        <v>16</v>
      </c>
      <c r="C72" s="132" t="e">
        <f>+MID(VLOOKUP(A72,#REF!,2,0),6,LEN(VLOOKUP(A72,#REF!,2,0))-6)</f>
        <v>#REF!</v>
      </c>
      <c r="D72" s="132" t="s">
        <v>352</v>
      </c>
      <c r="E72" s="132" t="e">
        <f>+VLOOKUP(A72,#REF!,3,0)</f>
        <v>#REF!</v>
      </c>
      <c r="F72" s="132" t="e">
        <f>+VLOOKUP(A72,#REF!,10,0)</f>
        <v>#REF!</v>
      </c>
      <c r="G72" s="132" t="e">
        <f>+VLOOKUP(A72,#REF!,13,0)</f>
        <v>#REF!</v>
      </c>
      <c r="H72" s="134" t="e">
        <f t="shared" si="9"/>
        <v>#REF!</v>
      </c>
      <c r="I72" s="132" t="e">
        <f t="shared" si="7"/>
        <v>#REF!</v>
      </c>
      <c r="J72" s="132" t="s">
        <v>353</v>
      </c>
      <c r="K72" s="132" t="e">
        <f>+IF(ISBLANK(VLOOKUP(A72,#REF!,5,0)),"",VLOOKUP(A72,#REF!,5,0))</f>
        <v>#REF!</v>
      </c>
      <c r="L72" s="132" t="e">
        <f>+IF(ISBLANK(VLOOKUP(A72,#REF!,9,0)),"",VLOOKUP(A72,#REF!,9,0))</f>
        <v>#REF!</v>
      </c>
      <c r="M72" s="132" t="e">
        <f t="shared" si="8"/>
        <v>#REF!</v>
      </c>
      <c r="N72" s="132" t="e">
        <f t="shared" si="10"/>
        <v>#REF!</v>
      </c>
      <c r="O72" s="132"/>
      <c r="P72" s="132"/>
    </row>
    <row r="73" spans="1:16" x14ac:dyDescent="0.2">
      <c r="A73" s="132" t="s">
        <v>357</v>
      </c>
      <c r="B73" s="132" t="str">
        <f t="shared" si="6"/>
        <v>16</v>
      </c>
      <c r="C73" s="132" t="e">
        <f>+MID(VLOOKUP(A73,#REF!,2,0),6,LEN(VLOOKUP(A73,#REF!,2,0))-6)</f>
        <v>#REF!</v>
      </c>
      <c r="D73" s="132" t="s">
        <v>352</v>
      </c>
      <c r="E73" s="132" t="e">
        <f>+VLOOKUP(A73,#REF!,3,0)</f>
        <v>#REF!</v>
      </c>
      <c r="F73" s="132" t="e">
        <f>+VLOOKUP(A73,#REF!,10,0)</f>
        <v>#REF!</v>
      </c>
      <c r="G73" s="132" t="e">
        <f>+VLOOKUP(A73,#REF!,13,0)</f>
        <v>#REF!</v>
      </c>
      <c r="H73" s="134" t="e">
        <f t="shared" si="9"/>
        <v>#REF!</v>
      </c>
      <c r="I73" s="132" t="e">
        <f t="shared" si="7"/>
        <v>#REF!</v>
      </c>
      <c r="J73" s="132" t="s">
        <v>353</v>
      </c>
      <c r="K73" s="132" t="e">
        <f>+IF(ISBLANK(VLOOKUP(A73,#REF!,5,0)),"",VLOOKUP(A73,#REF!,5,0))</f>
        <v>#REF!</v>
      </c>
      <c r="L73" s="132" t="e">
        <f>+IF(ISBLANK(VLOOKUP(A73,#REF!,9,0)),"",VLOOKUP(A73,#REF!,9,0))</f>
        <v>#REF!</v>
      </c>
      <c r="M73" s="132" t="e">
        <f t="shared" si="8"/>
        <v>#REF!</v>
      </c>
      <c r="N73" s="132" t="e">
        <f t="shared" si="10"/>
        <v>#REF!</v>
      </c>
      <c r="O73" s="132"/>
      <c r="P73" s="132"/>
    </row>
    <row r="74" spans="1:16" x14ac:dyDescent="0.2">
      <c r="A74" s="132" t="s">
        <v>358</v>
      </c>
      <c r="B74" s="132" t="str">
        <f t="shared" si="6"/>
        <v>17</v>
      </c>
      <c r="C74" s="132" t="e">
        <f>+MID(VLOOKUP(A74,#REF!,2,0),6,LEN(VLOOKUP(A74,#REF!,2,0))-6)</f>
        <v>#REF!</v>
      </c>
      <c r="D74" s="132" t="s">
        <v>352</v>
      </c>
      <c r="E74" s="132" t="e">
        <f>+VLOOKUP(A74,#REF!,3,0)</f>
        <v>#REF!</v>
      </c>
      <c r="F74" s="132" t="e">
        <f>+VLOOKUP(A74,#REF!,10,0)</f>
        <v>#REF!</v>
      </c>
      <c r="G74" s="132" t="e">
        <f>+VLOOKUP(A74,#REF!,13,0)</f>
        <v>#REF!</v>
      </c>
      <c r="H74" s="134" t="e">
        <f t="shared" si="9"/>
        <v>#REF!</v>
      </c>
      <c r="I74" s="132" t="e">
        <f t="shared" si="7"/>
        <v>#REF!</v>
      </c>
      <c r="J74" s="132" t="s">
        <v>359</v>
      </c>
      <c r="K74" s="132" t="e">
        <f>+IF(ISBLANK(VLOOKUP(A74,#REF!,5,0)),"",VLOOKUP(A74,#REF!,5,0))</f>
        <v>#REF!</v>
      </c>
      <c r="L74" s="132" t="e">
        <f>+IF(ISBLANK(VLOOKUP(A74,#REF!,9,0)),"",VLOOKUP(A74,#REF!,9,0))</f>
        <v>#REF!</v>
      </c>
      <c r="M74" s="132" t="e">
        <f t="shared" si="8"/>
        <v>#REF!</v>
      </c>
      <c r="N74" s="132" t="e">
        <f t="shared" si="10"/>
        <v>#REF!</v>
      </c>
      <c r="O74" s="132"/>
      <c r="P74" s="132"/>
    </row>
    <row r="75" spans="1:16" x14ac:dyDescent="0.2">
      <c r="A75" s="132" t="s">
        <v>360</v>
      </c>
      <c r="B75" s="132" t="str">
        <f t="shared" si="6"/>
        <v>17</v>
      </c>
      <c r="C75" s="132" t="e">
        <f>+MID(VLOOKUP(A75,#REF!,2,0),6,LEN(VLOOKUP(A75,#REF!,2,0))-6)</f>
        <v>#REF!</v>
      </c>
      <c r="D75" s="132" t="s">
        <v>352</v>
      </c>
      <c r="E75" s="132" t="e">
        <f>+VLOOKUP(A75,#REF!,3,0)</f>
        <v>#REF!</v>
      </c>
      <c r="F75" s="132" t="e">
        <f>+VLOOKUP(A75,#REF!,10,0)</f>
        <v>#REF!</v>
      </c>
      <c r="G75" s="132" t="e">
        <f>+VLOOKUP(A75,#REF!,13,0)</f>
        <v>#REF!</v>
      </c>
      <c r="H75" s="134" t="e">
        <f t="shared" si="9"/>
        <v>#REF!</v>
      </c>
      <c r="I75" s="132" t="e">
        <f t="shared" si="7"/>
        <v>#REF!</v>
      </c>
      <c r="J75" s="132" t="s">
        <v>359</v>
      </c>
      <c r="K75" s="132" t="e">
        <f>+IF(ISBLANK(VLOOKUP(A75,#REF!,5,0)),"",VLOOKUP(A75,#REF!,5,0))</f>
        <v>#REF!</v>
      </c>
      <c r="L75" s="132" t="e">
        <f>+IF(ISBLANK(VLOOKUP(A75,#REF!,9,0)),"",VLOOKUP(A75,#REF!,9,0))</f>
        <v>#REF!</v>
      </c>
      <c r="M75" s="132" t="e">
        <f t="shared" si="8"/>
        <v>#REF!</v>
      </c>
      <c r="N75" s="132" t="e">
        <f t="shared" si="10"/>
        <v>#REF!</v>
      </c>
      <c r="O75" s="132"/>
      <c r="P75" s="132"/>
    </row>
    <row r="76" spans="1:16" x14ac:dyDescent="0.2">
      <c r="A76" s="132" t="s">
        <v>361</v>
      </c>
      <c r="B76" s="132" t="str">
        <f t="shared" si="6"/>
        <v>17</v>
      </c>
      <c r="C76" s="132" t="e">
        <f>+MID(VLOOKUP(A76,#REF!,2,0),6,LEN(VLOOKUP(A76,#REF!,2,0))-6)</f>
        <v>#REF!</v>
      </c>
      <c r="D76" s="132" t="s">
        <v>352</v>
      </c>
      <c r="E76" s="132" t="e">
        <f>+VLOOKUP(A76,#REF!,3,0)</f>
        <v>#REF!</v>
      </c>
      <c r="F76" s="132" t="e">
        <f>+VLOOKUP(A76,#REF!,10,0)</f>
        <v>#REF!</v>
      </c>
      <c r="G76" s="132" t="e">
        <f>+VLOOKUP(A76,#REF!,13,0)</f>
        <v>#REF!</v>
      </c>
      <c r="H76" s="134" t="e">
        <f t="shared" si="9"/>
        <v>#REF!</v>
      </c>
      <c r="I76" s="132" t="e">
        <f t="shared" si="7"/>
        <v>#REF!</v>
      </c>
      <c r="J76" s="132" t="s">
        <v>359</v>
      </c>
      <c r="K76" s="132" t="e">
        <f>+IF(ISBLANK(VLOOKUP(A76,#REF!,5,0)),"",VLOOKUP(A76,#REF!,5,0))</f>
        <v>#REF!</v>
      </c>
      <c r="L76" s="132" t="e">
        <f>+IF(ISBLANK(VLOOKUP(A76,#REF!,9,0)),"",VLOOKUP(A76,#REF!,9,0))</f>
        <v>#REF!</v>
      </c>
      <c r="M76" s="132" t="e">
        <f t="shared" si="8"/>
        <v>#REF!</v>
      </c>
      <c r="N76" s="132" t="e">
        <f t="shared" si="10"/>
        <v>#REF!</v>
      </c>
      <c r="O76" s="132"/>
      <c r="P76" s="132"/>
    </row>
    <row r="77" spans="1:16" x14ac:dyDescent="0.2">
      <c r="A77" s="132" t="s">
        <v>362</v>
      </c>
      <c r="B77" s="132" t="str">
        <f t="shared" si="6"/>
        <v>17</v>
      </c>
      <c r="C77" s="132" t="e">
        <f>+MID(VLOOKUP(A77,#REF!,2,0),6,LEN(VLOOKUP(A77,#REF!,2,0))-6)</f>
        <v>#REF!</v>
      </c>
      <c r="D77" s="132" t="s">
        <v>352</v>
      </c>
      <c r="E77" s="132" t="e">
        <f>+VLOOKUP(A77,#REF!,3,0)</f>
        <v>#REF!</v>
      </c>
      <c r="F77" s="132" t="e">
        <f>+VLOOKUP(A77,#REF!,10,0)</f>
        <v>#REF!</v>
      </c>
      <c r="G77" s="132" t="e">
        <f>+VLOOKUP(A77,#REF!,13,0)</f>
        <v>#REF!</v>
      </c>
      <c r="H77" s="134" t="e">
        <f t="shared" si="9"/>
        <v>#REF!</v>
      </c>
      <c r="I77" s="132" t="e">
        <f t="shared" si="7"/>
        <v>#REF!</v>
      </c>
      <c r="J77" s="132" t="s">
        <v>359</v>
      </c>
      <c r="K77" s="132" t="e">
        <f>+IF(ISBLANK(VLOOKUP(A77,#REF!,5,0)),"",VLOOKUP(A77,#REF!,5,0))</f>
        <v>#REF!</v>
      </c>
      <c r="L77" s="132" t="e">
        <f>+IF(ISBLANK(VLOOKUP(A77,#REF!,9,0)),"",VLOOKUP(A77,#REF!,9,0))</f>
        <v>#REF!</v>
      </c>
      <c r="M77" s="132" t="e">
        <f t="shared" si="8"/>
        <v>#REF!</v>
      </c>
      <c r="N77" s="132" t="e">
        <f t="shared" si="10"/>
        <v>#REF!</v>
      </c>
      <c r="O77" s="132"/>
      <c r="P77" s="132"/>
    </row>
    <row r="78" spans="1:16" x14ac:dyDescent="0.2">
      <c r="A78" s="132" t="s">
        <v>363</v>
      </c>
      <c r="B78" s="132" t="str">
        <f t="shared" si="6"/>
        <v>17</v>
      </c>
      <c r="C78" s="132" t="e">
        <f>+MID(VLOOKUP(A78,#REF!,2,0),6,LEN(VLOOKUP(A78,#REF!,2,0))-6)</f>
        <v>#REF!</v>
      </c>
      <c r="D78" s="132" t="s">
        <v>352</v>
      </c>
      <c r="E78" s="132" t="e">
        <f>+VLOOKUP(A78,#REF!,3,0)</f>
        <v>#REF!</v>
      </c>
      <c r="F78" s="132" t="e">
        <f>+VLOOKUP(A78,#REF!,10,0)</f>
        <v>#REF!</v>
      </c>
      <c r="G78" s="132" t="e">
        <f>+VLOOKUP(A78,#REF!,13,0)</f>
        <v>#REF!</v>
      </c>
      <c r="H78" s="134" t="e">
        <f t="shared" si="9"/>
        <v>#REF!</v>
      </c>
      <c r="I78" s="132" t="e">
        <f t="shared" si="7"/>
        <v>#REF!</v>
      </c>
      <c r="J78" s="132" t="s">
        <v>359</v>
      </c>
      <c r="K78" s="132" t="e">
        <f>+IF(ISBLANK(VLOOKUP(A78,#REF!,5,0)),"",VLOOKUP(A78,#REF!,5,0))</f>
        <v>#REF!</v>
      </c>
      <c r="L78" s="132" t="e">
        <f>+IF(ISBLANK(VLOOKUP(A78,#REF!,9,0)),"",VLOOKUP(A78,#REF!,9,0))</f>
        <v>#REF!</v>
      </c>
      <c r="M78" s="132" t="e">
        <f t="shared" si="8"/>
        <v>#REF!</v>
      </c>
      <c r="N78" s="132" t="e">
        <f t="shared" si="10"/>
        <v>#REF!</v>
      </c>
      <c r="O78" s="132"/>
      <c r="P78" s="132"/>
    </row>
    <row r="79" spans="1:16" x14ac:dyDescent="0.2">
      <c r="A79" s="132" t="s">
        <v>364</v>
      </c>
      <c r="B79" s="132" t="str">
        <f t="shared" si="6"/>
        <v>17</v>
      </c>
      <c r="C79" s="132" t="e">
        <f>+MID(VLOOKUP(A79,#REF!,2,0),6,LEN(VLOOKUP(A79,#REF!,2,0))-6)</f>
        <v>#REF!</v>
      </c>
      <c r="D79" s="132" t="s">
        <v>352</v>
      </c>
      <c r="E79" s="132" t="e">
        <f>+VLOOKUP(A79,#REF!,3,0)</f>
        <v>#REF!</v>
      </c>
      <c r="F79" s="132" t="e">
        <f>+VLOOKUP(A79,#REF!,10,0)</f>
        <v>#REF!</v>
      </c>
      <c r="G79" s="132" t="e">
        <f>+VLOOKUP(A79,#REF!,13,0)</f>
        <v>#REF!</v>
      </c>
      <c r="H79" s="134" t="e">
        <f t="shared" si="9"/>
        <v>#REF!</v>
      </c>
      <c r="I79" s="132" t="e">
        <f t="shared" si="7"/>
        <v>#REF!</v>
      </c>
      <c r="J79" s="132" t="s">
        <v>359</v>
      </c>
      <c r="K79" s="132" t="e">
        <f>+IF(ISBLANK(VLOOKUP(A79,#REF!,5,0)),"",VLOOKUP(A79,#REF!,5,0))</f>
        <v>#REF!</v>
      </c>
      <c r="L79" s="132" t="e">
        <f>+IF(ISBLANK(VLOOKUP(A79,#REF!,9,0)),"",VLOOKUP(A79,#REF!,9,0))</f>
        <v>#REF!</v>
      </c>
      <c r="M79" s="132" t="e">
        <f t="shared" si="8"/>
        <v>#REF!</v>
      </c>
      <c r="N79" s="132" t="e">
        <f t="shared" si="10"/>
        <v>#REF!</v>
      </c>
      <c r="O79" s="132"/>
      <c r="P79" s="132"/>
    </row>
    <row r="80" spans="1:16" x14ac:dyDescent="0.2">
      <c r="A80" s="132" t="s">
        <v>365</v>
      </c>
      <c r="B80" s="132" t="str">
        <f t="shared" si="6"/>
        <v>17</v>
      </c>
      <c r="C80" s="132" t="e">
        <f>+MID(VLOOKUP(A80,#REF!,2,0),6,LEN(VLOOKUP(A80,#REF!,2,0))-6)</f>
        <v>#REF!</v>
      </c>
      <c r="D80" s="132" t="s">
        <v>352</v>
      </c>
      <c r="E80" s="132" t="e">
        <f>+VLOOKUP(A80,#REF!,3,0)</f>
        <v>#REF!</v>
      </c>
      <c r="F80" s="132" t="e">
        <f>+VLOOKUP(A80,#REF!,10,0)</f>
        <v>#REF!</v>
      </c>
      <c r="G80" s="132" t="e">
        <f>+VLOOKUP(A80,#REF!,13,0)</f>
        <v>#REF!</v>
      </c>
      <c r="H80" s="134" t="e">
        <f t="shared" si="9"/>
        <v>#REF!</v>
      </c>
      <c r="I80" s="132" t="e">
        <f t="shared" si="7"/>
        <v>#REF!</v>
      </c>
      <c r="J80" s="132" t="s">
        <v>359</v>
      </c>
      <c r="K80" s="132" t="e">
        <f>+IF(ISBLANK(VLOOKUP(A80,#REF!,5,0)),"",VLOOKUP(A80,#REF!,5,0))</f>
        <v>#REF!</v>
      </c>
      <c r="L80" s="132" t="e">
        <f>+IF(ISBLANK(VLOOKUP(A80,#REF!,9,0)),"",VLOOKUP(A80,#REF!,9,0))</f>
        <v>#REF!</v>
      </c>
      <c r="M80" s="132" t="e">
        <f t="shared" si="8"/>
        <v>#REF!</v>
      </c>
      <c r="N80" s="132" t="e">
        <f t="shared" si="10"/>
        <v>#REF!</v>
      </c>
      <c r="O80" s="132"/>
      <c r="P80" s="132"/>
    </row>
    <row r="81" spans="1:16" x14ac:dyDescent="0.2">
      <c r="A81" s="132" t="s">
        <v>366</v>
      </c>
      <c r="B81" s="132" t="str">
        <f t="shared" si="6"/>
        <v>17</v>
      </c>
      <c r="C81" s="132" t="e">
        <f>+MID(VLOOKUP(A81,#REF!,2,0),6,LEN(VLOOKUP(A81,#REF!,2,0))-6)</f>
        <v>#REF!</v>
      </c>
      <c r="D81" s="132" t="s">
        <v>352</v>
      </c>
      <c r="E81" s="132" t="e">
        <f>+VLOOKUP(A81,#REF!,3,0)</f>
        <v>#REF!</v>
      </c>
      <c r="F81" s="132" t="e">
        <f>+VLOOKUP(A81,#REF!,10,0)</f>
        <v>#REF!</v>
      </c>
      <c r="G81" s="132" t="e">
        <f>+VLOOKUP(A81,#REF!,13,0)</f>
        <v>#REF!</v>
      </c>
      <c r="H81" s="134" t="e">
        <f t="shared" si="9"/>
        <v>#REF!</v>
      </c>
      <c r="I81" s="132" t="e">
        <f t="shared" si="7"/>
        <v>#REF!</v>
      </c>
      <c r="J81" s="132" t="s">
        <v>359</v>
      </c>
      <c r="K81" s="132" t="e">
        <f>+IF(ISBLANK(VLOOKUP(A81,#REF!,5,0)),"",VLOOKUP(A81,#REF!,5,0))</f>
        <v>#REF!</v>
      </c>
      <c r="L81" s="132" t="e">
        <f>+IF(ISBLANK(VLOOKUP(A81,#REF!,9,0)),"",VLOOKUP(A81,#REF!,9,0))</f>
        <v>#REF!</v>
      </c>
      <c r="M81" s="132" t="e">
        <f t="shared" si="8"/>
        <v>#REF!</v>
      </c>
      <c r="N81" s="132" t="e">
        <f t="shared" si="10"/>
        <v>#REF!</v>
      </c>
      <c r="O81" s="132"/>
      <c r="P81" s="132"/>
    </row>
    <row r="82" spans="1:16" x14ac:dyDescent="0.2">
      <c r="A82" s="132" t="s">
        <v>367</v>
      </c>
      <c r="B82" s="132" t="str">
        <f t="shared" si="6"/>
        <v>17</v>
      </c>
      <c r="C82" s="132" t="e">
        <f>+MID(VLOOKUP(A82,#REF!,2,0),6,LEN(VLOOKUP(A82,#REF!,2,0))-6)</f>
        <v>#REF!</v>
      </c>
      <c r="D82" s="132" t="s">
        <v>352</v>
      </c>
      <c r="E82" s="132" t="e">
        <f>+VLOOKUP(A82,#REF!,3,0)</f>
        <v>#REF!</v>
      </c>
      <c r="F82" s="132" t="e">
        <f>+VLOOKUP(A82,#REF!,10,0)</f>
        <v>#REF!</v>
      </c>
      <c r="G82" s="132" t="e">
        <f>+VLOOKUP(A82,#REF!,13,0)</f>
        <v>#REF!</v>
      </c>
      <c r="H82" s="134" t="e">
        <f t="shared" si="9"/>
        <v>#REF!</v>
      </c>
      <c r="I82" s="132" t="e">
        <f t="shared" si="7"/>
        <v>#REF!</v>
      </c>
      <c r="J82" s="132" t="s">
        <v>359</v>
      </c>
      <c r="K82" s="132" t="e">
        <f>+IF(ISBLANK(VLOOKUP(A82,#REF!,5,0)),"",VLOOKUP(A82,#REF!,5,0))</f>
        <v>#REF!</v>
      </c>
      <c r="L82" s="132" t="e">
        <f>+IF(ISBLANK(VLOOKUP(A82,#REF!,9,0)),"",VLOOKUP(A82,#REF!,9,0))</f>
        <v>#REF!</v>
      </c>
      <c r="M82" s="132" t="e">
        <f t="shared" si="8"/>
        <v>#REF!</v>
      </c>
      <c r="N82" s="132" t="e">
        <f t="shared" si="10"/>
        <v>#REF!</v>
      </c>
      <c r="O82" s="132"/>
      <c r="P82" s="13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Definiciones</vt:lpstr>
      <vt:lpstr>Ambiente de Control</vt:lpstr>
      <vt:lpstr>Evaluación de riesgos</vt:lpstr>
      <vt:lpstr>Actividades de control</vt:lpstr>
      <vt:lpstr>Conclusiones</vt:lpstr>
      <vt:lpstr>Hoja1</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INFOTEP</cp:lastModifiedBy>
  <cp:revision/>
  <cp:lastPrinted>2020-07-30T18:41:44Z</cp:lastPrinted>
  <dcterms:created xsi:type="dcterms:W3CDTF">2010-10-04T16:34:45Z</dcterms:created>
  <dcterms:modified xsi:type="dcterms:W3CDTF">2025-12-30T14:23:06Z</dcterms:modified>
  <cp:category/>
  <cp:contentStatus/>
</cp:coreProperties>
</file>